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Meus Documentos\CBH-TB\Atas-Deliberações-Estatuto\2024\"/>
    </mc:Choice>
  </mc:AlternateContent>
  <xr:revisionPtr revIDLastSave="0" documentId="13_ncr:1_{E31286FF-EC89-4C98-9D3C-5E89BC2E488A}" xr6:coauthVersionLast="47" xr6:coauthVersionMax="47" xr10:uidLastSave="{00000000-0000-0000-0000-000000000000}"/>
  <bookViews>
    <workbookView xWindow="-120" yWindow="-120" windowWidth="29040" windowHeight="15720" tabRatio="585" activeTab="1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8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7" l="1"/>
  <c r="P27" i="7"/>
  <c r="P25" i="7"/>
  <c r="P23" i="7"/>
  <c r="P21" i="7"/>
  <c r="P19" i="7"/>
  <c r="P17" i="7"/>
  <c r="P15" i="7"/>
  <c r="P5" i="7"/>
  <c r="P8" i="7"/>
  <c r="P32" i="7"/>
  <c r="P11" i="7"/>
  <c r="P9" i="7"/>
  <c r="P2" i="7"/>
  <c r="P7" i="7"/>
  <c r="P14" i="7"/>
  <c r="P16" i="7"/>
  <c r="P18" i="7"/>
  <c r="P20" i="7"/>
  <c r="P22" i="7"/>
  <c r="P24" i="7"/>
  <c r="P28" i="7"/>
  <c r="P30" i="7"/>
  <c r="P9" i="6"/>
  <c r="P4" i="6"/>
  <c r="P2" i="6"/>
  <c r="P3" i="6"/>
  <c r="I3" i="3"/>
  <c r="P5" i="6"/>
  <c r="P6" i="6"/>
  <c r="P7" i="6"/>
  <c r="P8" i="6"/>
  <c r="P10" i="6"/>
  <c r="P12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1" i="3" l="1"/>
  <c r="I32" i="3" s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<sst xmlns="http://schemas.openxmlformats.org/spreadsheetml/2006/main" count="1164" uniqueCount="311">
  <si>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</si>
  <si>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</si>
  <si>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</si>
  <si>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</si>
  <si>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</si>
  <si>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</si>
  <si>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</si>
  <si>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</si>
  <si>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</si>
  <si>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</si>
  <si>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</si>
  <si>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</si>
  <si>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</si>
  <si>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</si>
  <si>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Especificar Fonte - "Outras"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</si>
  <si>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</si>
  <si>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</si>
  <si>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</si>
  <si>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</si>
  <si>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1.2 - Planejamento</t>
  </si>
  <si>
    <t>% Execução da meta do biênio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</si>
  <si>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</si>
  <si>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</si>
  <si>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</si>
  <si>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</si>
  <si>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</si>
  <si>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</si>
  <si>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</si>
  <si>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</si>
  <si>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</si>
  <si>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</si>
  <si>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</si>
  <si>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SI</t>
  </si>
  <si>
    <t>1.1 - Legislação</t>
  </si>
  <si>
    <t>1.3 - Enquadramento</t>
  </si>
  <si>
    <t>2.1 - Plano</t>
  </si>
  <si>
    <t>1.4 - Monitoramento</t>
  </si>
  <si>
    <t>2.2 - Outorga</t>
  </si>
  <si>
    <t>1.5 - Disponibilidade</t>
  </si>
  <si>
    <t>2.3 - Cobrança</t>
  </si>
  <si>
    <t>1.6 - Legislação</t>
  </si>
  <si>
    <t>2.4 - Enquadramento</t>
  </si>
  <si>
    <t>1.7 - Poluição</t>
  </si>
  <si>
    <t>2.5 - Monitoramento e SI</t>
  </si>
  <si>
    <t>2.1 - Planos</t>
  </si>
  <si>
    <t>2.6 - Integração</t>
  </si>
  <si>
    <t>2.7 - CORHI</t>
  </si>
  <si>
    <t>3.1 - Efluentes</t>
  </si>
  <si>
    <t>2.4 - Efetivação</t>
  </si>
  <si>
    <t>3.2 - Poluição</t>
  </si>
  <si>
    <t>2.5 - Integração</t>
  </si>
  <si>
    <t>3.3 - Resíduos</t>
  </si>
  <si>
    <t>2.6 - CORHI</t>
  </si>
  <si>
    <t>3.4 - Intervenções</t>
  </si>
  <si>
    <t>4.1 - Erosão</t>
  </si>
  <si>
    <t>3.2 - Resíduos</t>
  </si>
  <si>
    <t>4.2 - Conservação</t>
  </si>
  <si>
    <t>3.3 - Drenagem</t>
  </si>
  <si>
    <t>4.3 - Mananciais</t>
  </si>
  <si>
    <t>3.4 - Erosão</t>
  </si>
  <si>
    <t>5.1 - Perdas</t>
  </si>
  <si>
    <t>3.5 - Intervenções</t>
  </si>
  <si>
    <t>5.2 - Racionalização</t>
  </si>
  <si>
    <t>4.1 - Mananciais</t>
  </si>
  <si>
    <t>5.3 - Reuso</t>
  </si>
  <si>
    <t>4.2 - Vegetação</t>
  </si>
  <si>
    <t>6.1 - Captação</t>
  </si>
  <si>
    <t>6.2 - Regularização</t>
  </si>
  <si>
    <t>7.1 - Drenagem</t>
  </si>
  <si>
    <t>7.2 - Escassez</t>
  </si>
  <si>
    <t>6.1 - Usos</t>
  </si>
  <si>
    <t>8.1 - Capacitação</t>
  </si>
  <si>
    <t>6.2 - Segurança</t>
  </si>
  <si>
    <t>8.2 - Educação</t>
  </si>
  <si>
    <t>6.3 - Aproveitamento</t>
  </si>
  <si>
    <t>8.3 - Comunicação</t>
  </si>
  <si>
    <t>7.1 - Criticidades</t>
  </si>
  <si>
    <t>7.2 - Inundações</t>
  </si>
  <si>
    <t>PDC 1 e 2</t>
  </si>
  <si>
    <t>Prioritário</t>
  </si>
  <si>
    <t>Não Prioritário</t>
  </si>
  <si>
    <t>7.3 - Estiagens</t>
  </si>
  <si>
    <t>Para atualizar, vá em Dados --&gt; Atualizar Tudo ou aperte</t>
  </si>
  <si>
    <t>CTRL + Alt + F5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</si>
  <si>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</si>
  <si>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</si>
  <si>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</si>
  <si>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</si>
  <si>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</si>
  <si>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</si>
  <si>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</si>
  <si>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</si>
  <si>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</si>
  <si>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</si>
  <si>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</si>
  <si>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</si>
  <si>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</si>
  <si>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</si>
  <si>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</si>
  <si>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</si>
  <si>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</si>
  <si>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</si>
  <si>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</si>
  <si>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</si>
  <si>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</si>
  <si>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</si>
  <si>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</si>
  <si>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</si>
  <si>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</si>
  <si>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</si>
  <si>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</si>
  <si>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</si>
  <si>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</si>
  <si>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</si>
  <si>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</si>
  <si>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</si>
  <si>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</si>
  <si>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</si>
  <si>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</si>
  <si>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</si>
  <si>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</si>
  <si>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</si>
  <si>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</si>
  <si>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Município</t>
  </si>
  <si>
    <t>Área rural (via de circulação; rodovia; distrito; etc.)</t>
  </si>
  <si>
    <t>Sociedade Civil</t>
  </si>
  <si>
    <t>Área urbana (bairro; via de circulação; distrito; praça; parque; etc.)</t>
  </si>
  <si>
    <t>Iniciativa privada</t>
  </si>
  <si>
    <t>Bacia</t>
  </si>
  <si>
    <t>Corpo hídrico</t>
  </si>
  <si>
    <t>Região Hidrográfica</t>
  </si>
  <si>
    <t>Sub-bacia</t>
  </si>
  <si>
    <t>UGRHi</t>
  </si>
  <si>
    <t xml:space="preserve">Delib. CRH N° 246/2021 </t>
  </si>
  <si>
    <t>Delib. CRH N° 190/2016, revogada a partir de 31/12/21</t>
  </si>
  <si>
    <t>1.1</t>
  </si>
  <si>
    <t>Não prioritário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</si>
  <si>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</si>
  <si>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</si>
  <si>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</si>
  <si>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</si>
  <si>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</si>
  <si>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</si>
  <si>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</si>
  <si>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</si>
  <si>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</si>
  <si>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</si>
  <si>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</si>
  <si>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</si>
  <si>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</si>
  <si>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</si>
  <si>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</si>
  <si>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</si>
  <si>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</si>
  <si>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</si>
  <si>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</si>
  <si>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</si>
  <si>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</si>
  <si>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</si>
  <si>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</si>
  <si>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</si>
  <si>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</si>
  <si>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</si>
  <si>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</si>
  <si>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</si>
  <si>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</si>
  <si>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</si>
  <si>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</si>
  <si>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</si>
  <si>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</si>
  <si>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</si>
  <si>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</si>
  <si>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</si>
  <si>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</si>
  <si>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</si>
  <si>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</si>
  <si>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</si>
  <si>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</si>
  <si>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</si>
  <si>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</si>
  <si>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</si>
  <si>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</si>
  <si>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</si>
  <si>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</si>
  <si>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</si>
  <si>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</si>
  <si>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</si>
  <si>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</si>
  <si>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</si>
  <si>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</si>
  <si>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</si>
  <si>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</si>
  <si>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</si>
  <si>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</si>
  <si>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</si>
  <si>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</si>
  <si>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</si>
  <si>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</si>
  <si>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</si>
  <si>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</si>
  <si>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</si>
  <si>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</si>
  <si>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</si>
  <si>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</si>
  <si>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</si>
  <si>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</si>
  <si>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</si>
  <si>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</si>
  <si>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</si>
  <si>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</si>
  <si>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</si>
  <si>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</si>
  <si>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</si>
  <si>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</si>
  <si>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</si>
  <si>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</si>
  <si>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Identificar novos usos e usuários de recursos hídricos</t>
  </si>
  <si>
    <t>Aprimorar o sistema de esgotamento doméstico urbano abrangendo interceptação, afastamento, tratamento e lançamento</t>
  </si>
  <si>
    <t>Aprimorar a gestão dos resíduos sólidos com ações relacionadas à aterro sanitário, estação de transbordo e outras atividades de manejo</t>
  </si>
  <si>
    <t>Atualizar cadastro dos usos e usuários em 1 sub bacia hidrográfica crítica</t>
  </si>
  <si>
    <t>Executar o cadastramento e a regularização dos usos e obtenção das respectivas outorgas em ao menos 3 sistemas públicos de abastecimento</t>
  </si>
  <si>
    <t>Executar ao menos 2 projetos executivos e 2 obras em sistemas públicos de esgotamento sanitário</t>
  </si>
  <si>
    <t>Executar ao menos 2 obras e/ou serviços de microdrenagem urbana</t>
  </si>
  <si>
    <t>Ribeirão dos Porcos</t>
  </si>
  <si>
    <t>Dobrada, Jaci, Marapoama, Potirendaba e Sales</t>
  </si>
  <si>
    <t>Bacia Hidrográfica do rio Tietê</t>
  </si>
  <si>
    <t>Localidades com índices de coleta e/ou tratamento insuficientes; prioritariamente para Cafelândia, Guarantã e Pirajuí</t>
  </si>
  <si>
    <t>Municípios com criticidade de IQR indicados no Relatório de Situação; prioritariamente para Itápolis e Pirajuí</t>
  </si>
  <si>
    <t>Desenvolver e instalar 1 Sala de Situação dos Recursos Hídricos na UGRHI</t>
  </si>
  <si>
    <t>Atualizar 1 Plano de bacia hidrográfica</t>
  </si>
  <si>
    <t>Executar ao menos 2 obras e/ou serviços para mitigação de inundações e alagamentos</t>
  </si>
  <si>
    <t>Realizar ao menos 4 programas municipais de Educação Ambiental</t>
  </si>
  <si>
    <t>Elaboração de um plano e implementação de programa de comunicação social na Bacia do Tietê</t>
  </si>
  <si>
    <t>Criar Sistema Conjunto de Informações dos Recursos Hídricos no Baixo Tietê</t>
  </si>
  <si>
    <t xml:space="preserve">Revisar o Plano de Bacia Hidrográfica composto por Diagnóstico, Prognóstico e Plano de Ação e Programa de Investimento </t>
  </si>
  <si>
    <t>Reflorestar áreas com prioridade Alta-Alta e Alta-Média nas sub bacias municipais indicadas no Plano Diretor de Recomposição Florestal</t>
  </si>
  <si>
    <t>Aprimorar sistemas de drenagem visando o controle de cheias em áreas urbanas</t>
  </si>
  <si>
    <t>Elaborar ações de comunicação social para a Bacia do Tietê</t>
  </si>
  <si>
    <t>Tietê Batalha</t>
  </si>
  <si>
    <t>Municípios com áreas priorizadas no Plano Diretor de Recomposição Florestal</t>
  </si>
  <si>
    <t>Municípios com criticidades apontados nos Planos Municipais de Drenagem; prioritariamente Lins e Urupês</t>
  </si>
  <si>
    <t>Municípios que atendam critérios estabelecidos no Roteiro para Elaboração de Programas de Educação Ambiental da CEA</t>
  </si>
  <si>
    <t>TB012022</t>
  </si>
  <si>
    <t>TB022022</t>
  </si>
  <si>
    <t>Total Geral</t>
  </si>
  <si>
    <t>TB012021</t>
  </si>
  <si>
    <t>Contratar Planos de controle e redução de perdas abrangendo atualização cadastral da rede, diagnóstico, estudos de setorização, macromedição, pressões, perdas e priorização das ações propostas.</t>
  </si>
  <si>
    <t>Elaborar ao menos 3 Planos de controle e redução de perdas para Sistemas Públicos de Abastecimento.</t>
  </si>
  <si>
    <t>TB022021</t>
  </si>
  <si>
    <t>Contrata a regularização dos usos públicos de recursos hídricos contendo ao menos realização de diagnóstico do sistema, preparação documental e licenciamento</t>
  </si>
  <si>
    <t>Bady Bassitt, Borborema, Elisiário, Itápolis, Marapoama e Taquaritinga.</t>
  </si>
  <si>
    <t>Executar ao menos 2 instalações e/ou ampliações de dispositivos para disposição final de resíduos sólidos domésticos e outras obras identificadas no Plano Municipal de resíduos sólidos</t>
  </si>
  <si>
    <t>Aprimorar o sistema de drenagem de águas pluviais</t>
  </si>
  <si>
    <t>Aprimorar a rede de abastecimento de água abrangendo ações de macromedição, substituição de tubulação, redução perdas, equipamentos, etc. e/promover a sua setorização</t>
  </si>
  <si>
    <t>Executar ao menos 4 obras ou serviços abrangendo a setorização de rede pública de abastecimento, visando a manutenção e/ou substituição de dispositivos para controle e redução de perdas dàgua</t>
  </si>
  <si>
    <t>TB012023</t>
  </si>
  <si>
    <t>TB012020</t>
  </si>
  <si>
    <t>Contratar elaboração do Plano Diretor de Educação Ambiental  a partir do mapeamento de projetos de EA desenvolvidos e  estabelecimento de cenários estratégicos para o planejamento de ações futuras</t>
  </si>
  <si>
    <t xml:space="preserve">Elaborar 1 Plano Diretor de Educação Ambiental </t>
  </si>
  <si>
    <t>TB022020</t>
  </si>
  <si>
    <t>TB032020</t>
  </si>
  <si>
    <t>TB042020</t>
  </si>
  <si>
    <t>TB052020</t>
  </si>
  <si>
    <t>TB062020</t>
  </si>
  <si>
    <t>Municípios desde que possuam Plano de Drenagem</t>
  </si>
  <si>
    <t>TB072020</t>
  </si>
  <si>
    <t xml:space="preserve">Executar  a restauração da cobertura florestal em ao menos 40 hectares em áreas priorit. indicadas no Plano Diretor de Recomp. Florestal </t>
  </si>
  <si>
    <t>TB082020</t>
  </si>
  <si>
    <t>Municípios desde que possuam Plano de Controle de Perdas</t>
  </si>
  <si>
    <t xml:space="preserve">Contratar empresa para realização de oficina com foco na formação continuada em rec. hídricos </t>
  </si>
  <si>
    <t>Realizar ao menos 1 oficina de capacit. ref. aos Instrum. de Gestão da Política Est. de Rec. Hídricos</t>
  </si>
  <si>
    <t>TB092020</t>
  </si>
  <si>
    <t>Desenv.Programa de Uso Racional da Água voltado às questões relativas a proteção dos rec. Hídricos</t>
  </si>
  <si>
    <t>Empreendimento do ano 2020 (Planeta Verde) cancelado.
Empreendimento do ano 2020 (Borborema) cancelado.</t>
  </si>
  <si>
    <t>2020-TB-446 (SOS Rio Dourado) não iniciado.</t>
  </si>
  <si>
    <t>2020-TB_COB-27 (PM Potirendaba) cancelado.
2021-TB_COB-34 (PM Sales) não iniciado.</t>
  </si>
  <si>
    <t>2020-TB_COB-31 (Planeta Verde).</t>
  </si>
  <si>
    <t>2020-TB_COB-32 (PM Urupês).</t>
  </si>
  <si>
    <t>2021-TB_COB-37 (PM Guarantã) não contratado.
2021-TB_COB-38 (PM Itajobi) não iniciado.
2021-TB_COB-39 (PM Mendonça) não iniciado.
2021-TB_COB-40 (PM Reginópolis) não contratado.
2021-TB_COB-41 (SAAE Cafelândia) não contratado.
2021-TB_COB-42 (SAAE Itápolis) não iniciado.
2021-TB_COB-43 (SAAE Pirajuí) não contratado.</t>
  </si>
  <si>
    <t>2021-TB-448  (PM Marapoama) não iniciado. Hierarquizado com recursos da CFURH.</t>
  </si>
  <si>
    <t>2020-TB_COB-26 (PM Borborema) não inicado.
2020-TB_COB-28 (PM Reginópolis) cancelado.
2020-TB_COB-33 (PM Sabino) não iniciado.
2020-TB_COB-29 (SAAE Cafelândia) cancelado.
2021-TB-449 (PM Elisiário) não contratado. Hierarquizado com recursos da CFURH.
2021-TB-450 (PM Urupês) não contratado. Hierarquizado com recursos da CFURH.</t>
  </si>
  <si>
    <t>2020-TB_COB-30 (PM Guarantã). Hierarquizado com recursos da cobrança).
2021-TB-451 (PM Uru) não iniciado.</t>
  </si>
  <si>
    <t>2020-TB-447 (PM Lins) não iniciado.
2021-TB_COB-35 (PM Bauru) não iniciado. Hierarquizado com recursos da cobrança.
2021-TB_COB-36 (PM Guaiçara) não iniciado. Hierarquizado com recursos da cobrança.</t>
  </si>
  <si>
    <t>2020-TB_COB-32 (PM Urupês). Concluído.</t>
  </si>
  <si>
    <t>TB032022</t>
  </si>
  <si>
    <t>Elaborar Plano de Comunicação quando de operações emergenciais das barragens</t>
  </si>
  <si>
    <t>Contratação de 01 estudo para orientar a elaboração de Plano de Comunicação</t>
  </si>
  <si>
    <t>TB042022</t>
  </si>
  <si>
    <t>Promover a compatibilidade entre os planos de cada UGRHI</t>
  </si>
  <si>
    <t>Contratação de 01 estudo sobre  compatibilização dos planos de bacia hidrográfica dos CBHs da Bacia do Rio Tietê</t>
  </si>
  <si>
    <t>Recurso tranferido para FABH-SMT.</t>
  </si>
  <si>
    <t>TB052022</t>
  </si>
  <si>
    <t>Recurso tranferido para Agência PCJ.</t>
  </si>
  <si>
    <t>Desenvolver Programa de Educação Ambiental visando a proteção dos recursos hídricos</t>
  </si>
  <si>
    <t>2023-TB_COB-57 (PM Bady Bassitt) não iniciado.</t>
  </si>
  <si>
    <t>2023-TB_COB-58 (PM Borborema) não iniciado.
2023-TB_COB-59 (PM Elisiário) não iniciado.
2023-TB_COB-60 (PM Reginópolis) não iniciado.
2023-TB_COB-61 (PM Sales) não iniciado.
2023-TB_COB-62 (SAAE-Itápolis) não iniciado.</t>
  </si>
  <si>
    <t>2023-TB_COB-66 (PM Guarantã) não iniciado.
2023-TB_COB-67 (PM Itajobi) cancelado.
2023-TB_COB-68 (PM Mendonça) não iniciado.</t>
  </si>
  <si>
    <t>2023-TB_COB-69 (PM Novo Horizonte) não iniciado.</t>
  </si>
  <si>
    <t>2023-TB-454 (PM Jaci) não iniciado.</t>
  </si>
  <si>
    <t>2022-TB-452 (FUNDAG) não iniciado.</t>
  </si>
  <si>
    <t>2020-TB-446 (SOS Rio Dourado) em fase de conclusão.</t>
  </si>
  <si>
    <t>2021-TB_COB-34 (PM Sales) em execução.
2022-TB_COB-44 (PM Dobrada) não iniciado.
2022-TB_COB-45 (PM Marapoama) em execução.
2022-TB_COB-46 (PM Potirendaba) não iniciado.</t>
  </si>
  <si>
    <t>2021-TB-448  (PM Marapoama). Hierarquizado com recursos da CFURH. Concluído.
2022-TB_COB-47 (SAAE Itápolis) não iniciado.</t>
  </si>
  <si>
    <t>2020-TB_COB-26 (PM Borborema) cancelado.
2020-TB_COB-33 (PM Sabino) em execução.
2021-TB-449 (PM Elisiário). Hierarquizado com recursos da CFURH, em execução.
2021-TB-450 (PM Urupês). Hierarquizado com recursos da CFURH, em execução.
2022-TB_COB-48 (PM Urupês) não iniciado.</t>
  </si>
  <si>
    <t>2020-TB_COB-30 (PM Guarantã). Hierarquizado com recursos da cobrança, em execução.
2021-TB-451 (PM Uru) em execução.
2022-TB_COB-49 (PM Avaí). Hierarquizado com recursos da cobrança,  não iniciado.
2022-TB_COB-50 (PM Presidente Alves). Hierarquizado com recursos da cobrança, não iniciado
2022-TB_COB-51 (PM Pongaí). Hierarquizado com recursos da cobrança, não iniciado.</t>
  </si>
  <si>
    <t>2023-TB_COB-63 (PM Adolfo). Hierarquizado com recursos da cobrança, não iniciado.
2023-TB_COB-64 (PM Pirajuí). Hirarquizado com recursos da cobrança, não iniciado.</t>
  </si>
  <si>
    <t>2020-TB-447 (PM Lins), concluído.
2021-TB_COB-35 (PM Bauru). Hierarquizado com recursos da cobrança, em execução.
2021-TB_COB-36 (PM Guaiçara). Hierarquizado com recursos da cobrança, em execução.
2022-TB-453 (PM Uru) não iniciado.</t>
  </si>
  <si>
    <t>2023-TB_COB-65 (PM Irapuã). Hierarquizado com recursos da cobrança, não iniciado.
2023-TB-455 (PM Nova Aliança) não iniciado.</t>
  </si>
  <si>
    <t>2020-TB_COB-31 (Planeta Verde), em execução.</t>
  </si>
  <si>
    <t>2021-TB_COB-37 (PM Guarantã) em execução.
2021-TB_COB-38 (PM Itajobi) em execução.
2021-TB_COB-39 (PM Mendonça). Concluído.
2021-TB_COB-40 (PM Reginópolis) em execução.
2021-TB_COB-41 (SAAE Cafelândia). Cancelado.
2021-TB_COB-42 (SAAE Itápolis) em execução.
2021-TB_COB-43 (SAAE Pirajuí). Cancelado.
2022-TB_COB-52 (PM Borborema) não iniciado.
2022-TB_COB-53 (PM Elisiário) não iniciado.
2022-TB_COB-54 (PM Guarantã) não iniciado.
2022-TB_COB-55 (PM Nova Aliança) não iniciado.
2022-TB_COB-56 (PM Sabino). Cancelado.</t>
  </si>
  <si>
    <t>2023-TB_COB-70 (Planeta Verde). Hierarquizado com recurso da cobrança, não iniciado.
2023-TB_COB-71 (SOS Rio Dourado). Hierarquizado com recurso da cobrança, não iniciado.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</si>
</sst>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0.00\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  <font>
      <sz val="11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2" fillId="0" borderId="1" xfId="0" applyFont="1" applyBorder="1" applyAlignment="1" applyProtection="1">
      <alignment horizontal="left" vertical="top"/>
      <protection locked="0"/>
    </xf>
    <xf numFmtId="9" fontId="22" fillId="0" borderId="1" xfId="1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4" fontId="22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9" fontId="19" fillId="0" borderId="1" xfId="1" applyFont="1" applyBorder="1" applyAlignment="1" applyProtection="1">
      <alignment horizontal="center" vertical="top"/>
      <protection locked="0"/>
    </xf>
    <xf numFmtId="4" fontId="4" fillId="0" borderId="1" xfId="0" applyNumberFormat="1" applyFont="1" applyBorder="1" applyAlignment="1" applyProtection="1">
      <alignment horizontal="left" vertical="center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0" fontId="19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14" borderId="1" xfId="0" applyFont="1" applyFill="1" applyBorder="1" applyAlignment="1" applyProtection="1">
      <alignment horizontal="left" vertical="top"/>
      <protection locked="0"/>
    </xf>
    <xf numFmtId="9" fontId="22" fillId="14" borderId="1" xfId="1" applyFont="1" applyFill="1" applyBorder="1" applyAlignment="1" applyProtection="1">
      <alignment horizontal="center" vertical="top"/>
      <protection locked="0"/>
    </xf>
    <xf numFmtId="4" fontId="22" fillId="14" borderId="1" xfId="0" applyNumberFormat="1" applyFont="1" applyFill="1" applyBorder="1" applyAlignment="1" applyProtection="1">
      <alignment horizontal="right" vertical="top"/>
      <protection locked="0"/>
    </xf>
    <xf numFmtId="0" fontId="22" fillId="14" borderId="1" xfId="0" applyFont="1" applyFill="1" applyBorder="1" applyAlignment="1" applyProtection="1">
      <alignment horizontal="center" vertical="top"/>
      <protection locked="0"/>
    </xf>
    <xf numFmtId="0" fontId="22" fillId="14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14" borderId="7" xfId="0" applyFont="1" applyFill="1" applyBorder="1" applyAlignment="1">
      <alignment vertical="top"/>
    </xf>
    <xf numFmtId="9" fontId="19" fillId="14" borderId="1" xfId="1" applyFont="1" applyFill="1" applyBorder="1" applyAlignment="1" applyProtection="1">
      <alignment horizontal="center" vertical="top"/>
      <protection locked="0"/>
    </xf>
    <xf numFmtId="0" fontId="19" fillId="14" borderId="1" xfId="0" applyFont="1" applyFill="1" applyBorder="1" applyAlignment="1" applyProtection="1">
      <alignment horizontal="left" vertical="top" wrapText="1"/>
      <protection locked="0"/>
    </xf>
    <xf numFmtId="0" fontId="0" fillId="14" borderId="0" xfId="0" applyFill="1" applyAlignment="1">
      <alignment vertical="top" wrapText="1"/>
    </xf>
    <xf numFmtId="0" fontId="0" fillId="14" borderId="1" xfId="0" applyFill="1" applyBorder="1" applyAlignment="1">
      <alignment vertical="top" wrapText="1"/>
    </xf>
    <xf numFmtId="9" fontId="19" fillId="0" borderId="1" xfId="1" applyFont="1" applyFill="1" applyBorder="1" applyAlignment="1" applyProtection="1">
      <alignment horizontal="center" vertical="top"/>
      <protection locked="0"/>
    </xf>
    <xf numFmtId="0" fontId="19" fillId="14" borderId="1" xfId="0" applyFont="1" applyFill="1" applyBorder="1" applyAlignment="1" applyProtection="1">
      <alignment horizontal="center" vertical="top"/>
      <protection locked="0"/>
    </xf>
    <xf numFmtId="0" fontId="19" fillId="14" borderId="1" xfId="0" applyFont="1" applyFill="1" applyBorder="1" applyAlignment="1" applyProtection="1">
      <alignment horizontal="left" vertical="top"/>
      <protection locked="0"/>
    </xf>
    <xf numFmtId="0" fontId="19" fillId="14" borderId="1" xfId="0" applyFont="1" applyFill="1" applyBorder="1" applyAlignment="1">
      <alignment horizontal="center" vertical="top" wrapText="1"/>
    </xf>
    <xf numFmtId="4" fontId="19" fillId="14" borderId="1" xfId="0" applyNumberFormat="1" applyFont="1" applyFill="1" applyBorder="1" applyAlignment="1" applyProtection="1">
      <alignment horizontal="right" vertical="top"/>
      <protection locked="0"/>
    </xf>
    <xf numFmtId="4" fontId="19" fillId="14" borderId="1" xfId="0" applyNumberFormat="1" applyFont="1" applyFill="1" applyBorder="1" applyAlignment="1" applyProtection="1">
      <alignment horizontal="left" vertical="top"/>
      <protection locked="0"/>
    </xf>
    <xf numFmtId="4" fontId="19" fillId="14" borderId="1" xfId="0" applyNumberFormat="1" applyFont="1" applyFill="1" applyBorder="1" applyAlignment="1">
      <alignment horizontal="right" vertical="top"/>
    </xf>
    <xf numFmtId="0" fontId="19" fillId="14" borderId="0" xfId="0" applyFont="1" applyFill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4" fontId="4" fillId="0" borderId="1" xfId="0" applyNumberFormat="1" applyFont="1" applyBorder="1" applyAlignment="1" applyProtection="1">
      <alignment horizontal="right" vertical="top"/>
      <protection locked="0"/>
    </xf>
    <xf numFmtId="4" fontId="4" fillId="0" borderId="1" xfId="0" applyNumberFormat="1" applyFont="1" applyBorder="1" applyAlignment="1" applyProtection="1">
      <alignment horizontal="left" vertical="top"/>
      <protection locked="0"/>
    </xf>
    <xf numFmtId="4" fontId="4" fillId="0" borderId="1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9" fillId="14" borderId="1" xfId="0" applyFont="1" applyFill="1" applyBorder="1" applyAlignment="1" applyProtection="1">
      <alignment vertical="top"/>
      <protection locked="0"/>
    </xf>
    <xf numFmtId="9" fontId="19" fillId="14" borderId="1" xfId="0" applyNumberFormat="1" applyFont="1" applyFill="1" applyBorder="1" applyAlignment="1" applyProtection="1">
      <alignment vertical="top"/>
      <protection locked="0"/>
    </xf>
    <xf numFmtId="4" fontId="19" fillId="14" borderId="1" xfId="0" applyNumberFormat="1" applyFont="1" applyFill="1" applyBorder="1" applyAlignment="1" applyProtection="1">
      <alignment vertical="top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vertical="top"/>
      <protection locked="0"/>
    </xf>
    <xf numFmtId="0" fontId="19" fillId="0" borderId="1" xfId="0" applyFont="1" applyBorder="1" applyAlignment="1">
      <alignment horizontal="center" vertical="top" wrapText="1"/>
    </xf>
    <xf numFmtId="9" fontId="19" fillId="0" borderId="1" xfId="0" applyNumberFormat="1" applyFont="1" applyBorder="1" applyAlignment="1" applyProtection="1">
      <alignment vertical="top"/>
      <protection locked="0"/>
    </xf>
    <xf numFmtId="4" fontId="19" fillId="0" borderId="1" xfId="0" applyNumberFormat="1" applyFont="1" applyBorder="1" applyAlignment="1" applyProtection="1">
      <alignment vertical="top"/>
      <protection locked="0"/>
    </xf>
    <xf numFmtId="4" fontId="19" fillId="0" borderId="1" xfId="0" applyNumberFormat="1" applyFont="1" applyBorder="1" applyAlignment="1">
      <alignment horizontal="right" vertical="top"/>
    </xf>
    <xf numFmtId="4" fontId="19" fillId="0" borderId="1" xfId="0" applyNumberFormat="1" applyFont="1" applyBorder="1" applyAlignment="1" applyProtection="1">
      <alignment horizontal="right" vertical="top"/>
      <protection locked="0"/>
    </xf>
    <xf numFmtId="0" fontId="4" fillId="14" borderId="1" xfId="0" applyFont="1" applyFill="1" applyBorder="1" applyAlignment="1" applyProtection="1">
      <alignment horizontal="center" vertical="top"/>
      <protection locked="0"/>
    </xf>
    <xf numFmtId="0" fontId="4" fillId="14" borderId="1" xfId="0" applyFont="1" applyFill="1" applyBorder="1" applyAlignment="1" applyProtection="1">
      <alignment horizontal="left" vertical="top"/>
      <protection locked="0"/>
    </xf>
    <xf numFmtId="4" fontId="4" fillId="14" borderId="1" xfId="0" applyNumberFormat="1" applyFont="1" applyFill="1" applyBorder="1" applyAlignment="1" applyProtection="1">
      <alignment horizontal="right" vertical="top"/>
      <protection locked="0"/>
    </xf>
    <xf numFmtId="4" fontId="4" fillId="14" borderId="1" xfId="0" applyNumberFormat="1" applyFont="1" applyFill="1" applyBorder="1" applyAlignment="1" applyProtection="1">
      <alignment horizontal="left" vertical="top"/>
      <protection locked="0"/>
    </xf>
    <xf numFmtId="4" fontId="4" fillId="14" borderId="1" xfId="0" applyNumberFormat="1" applyFont="1" applyFill="1" applyBorder="1" applyAlignment="1">
      <alignment horizontal="right" vertical="top"/>
    </xf>
    <xf numFmtId="0" fontId="35" fillId="0" borderId="1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3" fontId="4" fillId="0" borderId="1" xfId="0" applyNumberFormat="1" applyFont="1" applyBorder="1" applyAlignment="1" applyProtection="1">
      <alignment horizontal="left" vertical="top"/>
      <protection locked="0"/>
    </xf>
    <xf numFmtId="0" fontId="0" fillId="14" borderId="1" xfId="0" applyFill="1" applyBorder="1" applyAlignment="1">
      <alignment vertical="top"/>
    </xf>
    <xf numFmtId="4" fontId="4" fillId="0" borderId="1" xfId="0" applyNumberFormat="1" applyFont="1" applyBorder="1" applyAlignment="1" applyProtection="1">
      <alignment horizontal="right"/>
      <protection locked="0"/>
    </xf>
    <xf numFmtId="3" fontId="19" fillId="0" borderId="1" xfId="0" applyNumberFormat="1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>
      <alignment vertical="top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horizontal="left" vertical="center"/>
      <protection locked="0"/>
    </xf>
    <xf numFmtId="4" fontId="19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9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top" wrapTex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11324000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3426609.42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 planilha 2024.xlsx]PivotChartTable1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Estado</c:v>
              </c:pt>
              <c:pt idx="1">
                <c:v>Município</c:v>
              </c:pt>
              <c:pt idx="2">
                <c:v>Sociedade Civil</c:v>
              </c:pt>
            </c:strLit>
          </c:cat>
          <c:val>
            <c:numLit>
              <c:formatCode>#,##0</c:formatCode>
              <c:ptCount val="3"/>
              <c:pt idx="0">
                <c:v>950000</c:v>
              </c:pt>
              <c:pt idx="1">
                <c:v>12176609.42</c:v>
              </c:pt>
              <c:pt idx="2">
                <c:v>1224000</c:v>
              </c:pt>
            </c:numLit>
          </c:val>
          <c:extLst>
            <c:ext xmlns:c16="http://schemas.microsoft.com/office/drawing/2014/chart" uri="{C3380CC4-5D6E-409C-BE32-E72D297353CC}">
              <c16:uniqueId val="{00000000-F8E7-486A-9F57-6F4A7B1D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 planilha 2024.xlsx]PivotChartTable2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2021</c:v>
              </c:pt>
              <c:pt idx="1">
                <c:v>2022</c:v>
              </c:pt>
              <c:pt idx="2">
                <c:v>2023</c:v>
              </c:pt>
            </c:strLit>
          </c:cat>
          <c:val>
            <c:numLit>
              <c:formatCode>#,##0</c:formatCode>
              <c:ptCount val="3"/>
              <c:pt idx="0">
                <c:v>4207435.42</c:v>
              </c:pt>
              <c:pt idx="1">
                <c:v>4965884.9000000004</c:v>
              </c:pt>
              <c:pt idx="2">
                <c:v>5177289.0999999996</c:v>
              </c:pt>
            </c:numLit>
          </c:val>
          <c:extLst>
            <c:ext xmlns:c16="http://schemas.microsoft.com/office/drawing/2014/chart" uri="{C3380CC4-5D6E-409C-BE32-E72D297353CC}">
              <c16:uniqueId val="{00000000-57B1-4C8D-86F2-98067DC2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 planilha 2024.xlsx]PivotChartTable4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11</c:v>
              </c:pt>
              <c:pt idx="1">
                <c:v>12</c:v>
              </c:pt>
              <c:pt idx="2">
                <c:v>21</c:v>
              </c:pt>
              <c:pt idx="3">
                <c:v>22</c:v>
              </c:pt>
              <c:pt idx="4">
                <c:v>31</c:v>
              </c:pt>
              <c:pt idx="5">
                <c:v>33</c:v>
              </c:pt>
              <c:pt idx="6">
                <c:v>41</c:v>
              </c:pt>
              <c:pt idx="7">
                <c:v>42</c:v>
              </c:pt>
              <c:pt idx="8">
                <c:v>51</c:v>
              </c:pt>
              <c:pt idx="9">
                <c:v>71</c:v>
              </c:pt>
              <c:pt idx="10">
                <c:v>81</c:v>
              </c:pt>
              <c:pt idx="11">
                <c:v>82</c:v>
              </c:pt>
              <c:pt idx="12">
                <c:v>83</c:v>
              </c:pt>
            </c:strLit>
          </c:cat>
          <c:val>
            <c:numLit>
              <c:formatCode>#,##0</c:formatCode>
              <c:ptCount val="13"/>
              <c:pt idx="0">
                <c:v>300</c:v>
              </c:pt>
              <c:pt idx="1">
                <c:v>845</c:v>
              </c:pt>
              <c:pt idx="2">
                <c:v>300</c:v>
              </c:pt>
              <c:pt idx="3">
                <c:v>600</c:v>
              </c:pt>
              <c:pt idx="4">
                <c:v>4650</c:v>
              </c:pt>
              <c:pt idx="5">
                <c:v>1250</c:v>
              </c:pt>
              <c:pt idx="6">
                <c:v>750</c:v>
              </c:pt>
              <c:pt idx="7">
                <c:v>999</c:v>
              </c:pt>
              <c:pt idx="8">
                <c:v>2600</c:v>
              </c:pt>
              <c:pt idx="9">
                <c:v>950</c:v>
              </c:pt>
              <c:pt idx="10">
                <c:v>150</c:v>
              </c:pt>
              <c:pt idx="11">
                <c:v>926.60941999999989</c:v>
              </c:pt>
              <c:pt idx="1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1C22-49AD-8384-671069B3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 planilha 2024.xlsx]PivotChartTable3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5-4752-840D-42C768B0A1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A5-4752-840D-42C768B0A1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2A-4E11-B4BC-0AADA9D3E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1706609.42</c:v>
              </c:pt>
              <c:pt idx="1">
                <c:v>2045000</c:v>
              </c:pt>
              <c:pt idx="2">
                <c:v>10599000</c:v>
              </c:pt>
            </c:numLit>
          </c:val>
          <c:extLst>
            <c:ext xmlns:c16="http://schemas.microsoft.com/office/drawing/2014/chart" uri="{C3380CC4-5D6E-409C-BE32-E72D297353CC}">
              <c16:uniqueId val="{00000000-31C8-4AA1-B5C3-FED4ADF50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 planilha 2024.xlsx]PivotChartTable5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26175</xdr:colOff>
      <xdr:row>7</xdr:row>
      <xdr:rowOff>186098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Graziela Gomes Silveira Scardovelli" refreshedDate="45303.353881597221" backgroundQuery="1" createdVersion="8" refreshedVersion="8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17">
        <s v="1.1 - Legislação"/>
        <s v="1.2 - Planejamento"/>
        <s v="2.1 - Planos"/>
        <s v="2.2 - Outorga"/>
        <s v="3.1 - Efluentes"/>
        <s v="3.2 - Resíduos"/>
        <s v="3.3 - Drenagem"/>
        <s v="3.3 - Resíduos"/>
        <s v="4.1 - Erosão"/>
        <s v="4.2 - Conservação"/>
        <s v="4.2 - Vegetação"/>
        <s v="5.1 - Perdas"/>
        <s v="7.1 - Drenagem"/>
        <s v="7.2 - Inundações"/>
        <s v="8.1 - Capacitação"/>
        <s v="8.2 - Educação"/>
        <s v="8.3 - Comunic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aziela Gomes Silveira Scardovelli" refreshedDate="45303.353877083333" backgroundQuery="1" createdVersion="3" refreshedVersion="8" minRefreshableVersion="3" recordCount="0" supportSubquery="1" supportAdvancedDrill="1" xr:uid="{BC3CE6E5-FAF0-4788-9287-E791A0137DF6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391143794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aziela Gomes Silveira Scardovelli" refreshedDate="45303.353875347224" backgroundQuery="1" createdVersion="8" refreshedVersion="8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aziela Gomes Silveira Scardovelli" refreshedDate="45303.353876388886" backgroundQuery="1" createdVersion="8" refreshedVersion="8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1" maxValue="83" count="13">
        <n v="11"/>
        <n v="12"/>
        <n v="21"/>
        <n v="22"/>
        <n v="31"/>
        <n v="33"/>
        <n v="41"/>
        <n v="42"/>
        <n v="51"/>
        <n v="71"/>
        <n v="81"/>
        <n v="82"/>
        <n v="83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1]"/>
            <x15:cachedUniqueName index="1" name="[PAPI_21_23].[subPDC cod].&amp;[12]"/>
            <x15:cachedUniqueName index="2" name="[PAPI_21_23].[subPDC cod].&amp;[21]"/>
            <x15:cachedUniqueName index="3" name="[PAPI_21_23].[subPDC cod].&amp;[22]"/>
            <x15:cachedUniqueName index="4" name="[PAPI_21_23].[subPDC cod].&amp;[31]"/>
            <x15:cachedUniqueName index="5" name="[PAPI_21_23].[subPDC cod].&amp;[33]"/>
            <x15:cachedUniqueName index="6" name="[PAPI_21_23].[subPDC cod].&amp;[41]"/>
            <x15:cachedUniqueName index="7" name="[PAPI_21_23].[subPDC cod].&amp;[42]"/>
            <x15:cachedUniqueName index="8" name="[PAPI_21_23].[subPDC cod].&amp;[51]"/>
            <x15:cachedUniqueName index="9" name="[PAPI_21_23].[subPDC cod].&amp;[71]"/>
            <x15:cachedUniqueName index="10" name="[PAPI_21_23].[subPDC cod].&amp;[81]"/>
            <x15:cachedUniqueName index="11" name="[PAPI_21_23].[subPDC cod].&amp;[82]"/>
            <x15:cachedUniqueName index="12" name="[PAPI_21_23].[subPDC cod].&amp;[83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aziela Gomes Silveira Scardovelli" refreshedDate="45303.353878009257" backgroundQuery="1" createdVersion="8" refreshedVersion="8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aziela Gomes Silveira Scardovelli" refreshedDate="45303.353879282404" backgroundQuery="1" createdVersion="8" refreshedVersion="8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unt="3">
        <s v="Estado"/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aziela Gomes Silveira Scardovelli" refreshedDate="45303.353880439812" backgroundQuery="1" createdVersion="8" refreshedVersion="8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  <x15:cachedUniqueName index="1" name="[PAPI_21_23].[Ano].&amp;[2022]"/>
            <x15:cachedUniqueName index="2" name="[PAPI_21_23].[Ano].&amp;[2023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1706609.42</x15:v>
            <x15:x in="0"/>
          </x15:c>
        </x15:pivotRow>
        <x15:pivotRow count="1">
          <x15:c>
            <x15:v>2045000</x15:v>
            <x15:x in="0"/>
          </x15:c>
        </x15:pivotRow>
        <x15:pivotRow count="1">
          <x15:c>
            <x15:v>10599000</x15:v>
            <x15:x in="0"/>
          </x15:c>
        </x15:pivotRow>
        <x15:pivotRow count="1">
          <x15:c>
            <x15:v>14350609.42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2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2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1808797488">
        <x15:pivotRow count="1">
          <x15:c>
            <x15:v>4207435.42</x15:v>
            <x15:x in="0"/>
          </x15:c>
        </x15:pivotRow>
        <x15:pivotRow count="1">
          <x15:c>
            <x15:v>4965884.9000000004</x15:v>
            <x15:x in="0"/>
          </x15:c>
        </x15:pivotRow>
        <x15:pivotRow count="1">
          <x15:c>
            <x15:v>5177289.0999999996</x15:v>
            <x15:x in="0"/>
          </x15:c>
        </x15:pivotRow>
        <x15:pivotRow count="1">
          <x15:c>
            <x15:v>14350609.42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4">
  <location ref="A1:B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615541903">
        <x15:pivotRow count="1">
          <x15:c>
            <x15:v>950000</x15:v>
            <x15:x in="0"/>
          </x15:c>
        </x15:pivotRow>
        <x15:pivotRow count="1">
          <x15:c>
            <x15:v>12176609.42</x15:v>
            <x15:x in="0"/>
          </x15:c>
        </x15:pivotRow>
        <x15:pivotRow count="1">
          <x15:c>
            <x15:v>1224000</x15:v>
            <x15:x in="0"/>
          </x15:c>
        </x15:pivotRow>
        <x15:pivotRow count="1">
          <x15:c>
            <x15:v>14350609.42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16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11324000</x15:v>
            <x15:x in="0"/>
          </x15:c>
          <x15:c t="e">
            <x15:v/>
            <x15:x in="0"/>
          </x15:c>
          <x15:c>
            <x15:v>3426609.42</x15:v>
            <x15:x in="0"/>
          </x15:c>
          <x15:c t="e">
            <x15:v/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1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3">
  <location ref="A1:B15" firstHeaderRow="1" firstDataRow="1" firstDataCol="1"/>
  <pivotFields count="2">
    <pivotField axis="axisRow" allDrilled="1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ubtotalTop="0"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4" columnCount="1" cacheId="886955157">
        <x15:pivotRow count="1">
          <x15:c>
            <x15:v>300</x15:v>
            <x15:x in="0"/>
          </x15:c>
        </x15:pivotRow>
        <x15:pivotRow count="1">
          <x15:c>
            <x15:v>845</x15:v>
            <x15:x in="0"/>
          </x15:c>
        </x15:pivotRow>
        <x15:pivotRow count="1">
          <x15:c>
            <x15:v>300</x15:v>
            <x15:x in="0"/>
          </x15:c>
        </x15:pivotRow>
        <x15:pivotRow count="1">
          <x15:c>
            <x15:v>600</x15:v>
            <x15:x in="0"/>
          </x15:c>
        </x15:pivotRow>
        <x15:pivotRow count="1">
          <x15:c>
            <x15:v>4650</x15:v>
            <x15:x in="0"/>
          </x15:c>
        </x15:pivotRow>
        <x15:pivotRow count="1">
          <x15:c>
            <x15:v>1250</x15:v>
            <x15:x in="0"/>
          </x15:c>
        </x15:pivotRow>
        <x15:pivotRow count="1">
          <x15:c>
            <x15:v>750</x15:v>
            <x15:x in="0"/>
          </x15:c>
        </x15:pivotRow>
        <x15:pivotRow count="1">
          <x15:c>
            <x15:v>999</x15:v>
            <x15:x in="0"/>
          </x15:c>
        </x15:pivotRow>
        <x15:pivotRow count="1">
          <x15:c>
            <x15:v>2600</x15:v>
            <x15:x in="0"/>
          </x15:c>
        </x15:pivotRow>
        <x15:pivotRow count="1">
          <x15:c>
            <x15:v>950</x15:v>
            <x15:x in="0"/>
          </x15:c>
        </x15:pivotRow>
        <x15:pivotRow count="1">
          <x15:c>
            <x15:v>150</x15:v>
            <x15:x in="0"/>
          </x15:c>
        </x15:pivotRow>
        <x15:pivotRow count="1">
          <x15:c>
            <x15:v>926.60941999999989</x15:v>
            <x15:x in="0"/>
          </x15:c>
        </x15:pivotRow>
        <x15:pivotRow count="1">
          <x15:c>
            <x15:v>30</x15:v>
            <x15:x in="0"/>
          </x15:c>
        </x15:pivotRow>
        <x15:pivotRow count="1">
          <x15:c>
            <x15:v>14350.609420000001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25" applyNumberFormats="0" applyBorderFormats="0" applyFontFormats="0" applyPatternFormats="0" applyAlignmentFormats="0" applyWidthHeightFormats="1" dataCaption="Valores" tag="00a5cb8b-17f6-4d0c-8a4a-ccfc8986a728" updatedVersion="8" minRefreshableVersion="3" useAutoFormatting="1" subtotalHiddenItems="1" itemPrintTitles="1" createdVersion="8" indent="0" outline="1" outlineData="1" multipleFieldFilters="0" rowHeaderCaption="subPDC">
  <location ref="A69:F87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grandRow="1" outline="0" fieldPosition="0"/>
    </format>
    <format dxfId="47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1391143794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  <pivotTable tabId="4294967295" name="PivotChartTable4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12" totalsRowShown="0" headerRowDxfId="92" dataDxfId="91">
  <autoFilter ref="A1:S12" xr:uid="{00000000-000C-0000-FFFF-FFFF00000000}"/>
  <sortState xmlns:xlrd2="http://schemas.microsoft.com/office/spreadsheetml/2017/richdata2" ref="A2:S12">
    <sortCondition ref="E1:E12"/>
  </sortState>
  <tableColumns count="19">
    <tableColumn id="20" xr3:uid="{3F54BBE0-B267-45CF-AF1F-1DC0C1D8629D}" name="ID Ação" dataDxfId="90"/>
    <tableColumn id="12" xr3:uid="{00000000-0010-0000-0000-00000C000000}" name="Ano" dataDxfId="89"/>
    <tableColumn id="1" xr3:uid="{00000000-0010-0000-0000-000001000000}" name="SubPDC" dataDxfId="88"/>
    <tableColumn id="2" xr3:uid="{00000000-0010-0000-0000-000002000000}" name="Prioridade do SubPDC" dataDxfId="87"/>
    <tableColumn id="13" xr3:uid="{97BD6CCD-E9A2-4621-9226-03D3ABFEF5AB}" name="Ação" dataDxfId="86"/>
    <tableColumn id="3" xr3:uid="{00000000-0010-0000-0000-000003000000}" name="Meta" dataDxfId="85"/>
    <tableColumn id="5" xr3:uid="{00000000-0010-0000-0000-000005000000}" name="% Execução da meta no ano" dataDxfId="84" dataCellStyle="Porcentagem"/>
    <tableColumn id="6" xr3:uid="{00000000-0010-0000-0000-000006000000}" name="Segmento do executor" dataDxfId="83"/>
    <tableColumn id="7" xr3:uid="{00000000-0010-0000-0000-000007000000}" name="Área de abrangência" dataDxfId="82"/>
    <tableColumn id="8" xr3:uid="{00000000-0010-0000-0000-000008000000}" name="Nome da área de abrangência" dataDxfId="81"/>
    <tableColumn id="19" xr3:uid="{7612E14F-A2CB-4850-A5CB-9588C7732565}" name="Recurso financeiro estimado no ano_x000a_(R$) - Cobrança Estadual" dataDxfId="80"/>
    <tableColumn id="18" xr3:uid="{138032DF-20F6-400D-99CD-0A26D3055BEB}" name="Recurso financeiro estimado no ano (R$) - CFURH" dataDxfId="79"/>
    <tableColumn id="17" xr3:uid="{4ED7B431-B7E3-4A4C-A67C-6647EC967B3E}" name="Recurso financeiro estimado no ano_x000a_(R$) - Cobrança Federal" dataDxfId="78"/>
    <tableColumn id="16" xr3:uid="{E6FFD337-9F9B-44D5-8DF7-300B64B36470}" name="Recurso financeiro estimado no ano (R$) - Outras" dataDxfId="77"/>
    <tableColumn id="14" xr3:uid="{00000000-0010-0000-0000-00000E000000}" name="Especificar Fonte - &quot;Outras&quot;" dataDxfId="76"/>
    <tableColumn id="9" xr3:uid="{00000000-0010-0000-0000-000009000000}" name="Recurso financeiro estimado no ano_x000a_(R$)" dataDxfId="75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74"/>
    <tableColumn id="11" xr3:uid="{00000000-0010-0000-0000-00000B000000}" name="Recurso financeiro executado no ano (R$)" dataDxfId="73"/>
    <tableColumn id="15" xr3:uid="{00000000-0010-0000-0000-00000F000000}" name="Justificativa sobre execução física e financeira" dataDxfId="7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32" totalsRowShown="0" headerRowDxfId="71" dataDxfId="70">
  <autoFilter ref="A1:S32" xr:uid="{00000000-000C-0000-FFFF-FFFF01000000}"/>
  <sortState xmlns:xlrd2="http://schemas.microsoft.com/office/spreadsheetml/2017/richdata2" ref="A2:S32">
    <sortCondition ref="C1:C32"/>
  </sortState>
  <tableColumns count="19">
    <tableColumn id="23" xr3:uid="{5646E7D5-C926-4200-ACDD-9EE91FAC4855}" name="ID Ação" dataDxfId="69"/>
    <tableColumn id="12" xr3:uid="{00000000-0010-0000-0100-00000C000000}" name="Ano" dataDxfId="68"/>
    <tableColumn id="1" xr3:uid="{00000000-0010-0000-0100-000001000000}" name="SubPDC" dataDxfId="67"/>
    <tableColumn id="2" xr3:uid="{00000000-0010-0000-0100-000002000000}" name="Prioridade do SubPDC" dataDxfId="66"/>
    <tableColumn id="3" xr3:uid="{00000000-0010-0000-0100-000003000000}" name="Ação" dataDxfId="65"/>
    <tableColumn id="4" xr3:uid="{00000000-0010-0000-0100-000004000000}" name="Meta" dataDxfId="64"/>
    <tableColumn id="5" xr3:uid="{00000000-0010-0000-0100-000005000000}" name="% Execução da meta do biênio" dataDxfId="63" dataCellStyle="Porcentagem"/>
    <tableColumn id="6" xr3:uid="{00000000-0010-0000-0100-000006000000}" name="Segmento do executor" dataDxfId="62"/>
    <tableColumn id="7" xr3:uid="{00000000-0010-0000-0100-000007000000}" name="Área de abrangência" dataDxfId="61"/>
    <tableColumn id="8" xr3:uid="{00000000-0010-0000-0100-000008000000}" name="Nome da área de abrangência" dataDxfId="60"/>
    <tableColumn id="18" xr3:uid="{4E4B7A6A-C1CF-4E0E-9775-BAB91A9FDB80}" name="Recurso financeiro estimado no ano_x000a_(R$) - Cobrança Estadual" dataDxfId="59"/>
    <tableColumn id="13" xr3:uid="{00000000-0010-0000-0100-00000D000000}" name="Recurso financeiro estimado no ano (R$) - CFURH" dataDxfId="58"/>
    <tableColumn id="22" xr3:uid="{5F398E79-CB2E-4074-ADA5-9AEB70E141A5}" name="Recurso financeiro estimado no ano_x000a_(R$) - Cobrança Federal" dataDxfId="57"/>
    <tableColumn id="14" xr3:uid="{00000000-0010-0000-0100-00000E000000}" name="Recurso financeiro estimado no ano (R$) - Outras" dataDxfId="56"/>
    <tableColumn id="16" xr3:uid="{E87E1498-083D-484D-A355-5052743D4029}" name="Especificar Fonte - &quot;Outras&quot;" dataDxfId="55"/>
    <tableColumn id="9" xr3:uid="{00000000-0010-0000-0100-000009000000}" name="Recurso financeiro estimado no ano_x000a_(R$)" dataDxfId="54">
      <calculatedColumnFormula>SUM(PAPI20_22_23[[#This Row],[Recurso financeiro estimado no ano
(R$) - Cobrança Estadual]:[Especificar Fonte - "Outras"]])</calculatedColumnFormula>
    </tableColumn>
    <tableColumn id="10" xr3:uid="{00000000-0010-0000-0100-00000A000000}" name="Recurso financeiro disponibilizado no ano (R$)" dataDxfId="53"/>
    <tableColumn id="11" xr3:uid="{00000000-0010-0000-0100-00000B000000}" name="Recurso financeiro executado no ano (R$)" dataDxfId="52"/>
    <tableColumn id="15" xr3:uid="{00000000-0010-0000-0100-00000F000000}" name="Justificativa sobre execução física e financeira" dataDxfId="5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46" dataDxfId="44" headerRowBorderDxfId="45" tableBorderDxfId="43">
  <autoFilter ref="E1:E5" xr:uid="{E7BB758B-8824-40B7-B2AC-8FC022C69E4B}"/>
  <tableColumns count="1">
    <tableColumn id="1" xr3:uid="{587EC2FF-547F-4EE6-BE5A-8645970E69FF}" name="Executor" dataDxfId="4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41" dataDxfId="39" headerRowBorderDxfId="40" tableBorderDxfId="38" totalsRowBorderDxfId="37">
  <autoFilter ref="D1:D11" xr:uid="{C60D3264-915D-4960-B524-2DCAB0510FB9}"/>
  <tableColumns count="1">
    <tableColumn id="1" xr3:uid="{027C53C5-DE4E-41A6-A5A2-91A7C5CBF587}" name="Área de abrangência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35" dataDxfId="33" headerRowBorderDxfId="34" tableBorderDxfId="32" totalsRowBorderDxfId="31">
  <autoFilter ref="F1:F5" xr:uid="{2203A2E0-7EE7-4183-9C2F-8666F271A507}"/>
  <tableColumns count="1">
    <tableColumn id="1" xr3:uid="{9EBF7CA8-0086-461E-9947-15B03E9F74A1}" name="Fonte" dataDxfId="3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29"/>
    <tableColumn id="2" xr3:uid="{C6423B87-6F69-49DE-B2A5-48142F98B5C0}" name="190" dataDxfId="28"/>
    <tableColumn id="3" xr3:uid="{EB4B66CE-B377-4159-9956-36417AE5A833}" name="Coluna1" dataDxfId="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26"/>
    <tableColumn id="2" xr3:uid="{8048BC25-2326-4624-82F1-F81E7865AE65}" uniqueName="2" name="246" queryTableFieldId="2" dataDxfId="25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24">
  <autoFilter ref="E1:H27" xr:uid="{A796084D-4129-44A9-ABFE-5E61E7A6529D}"/>
  <tableColumns count="4">
    <tableColumn id="1" xr3:uid="{D6F88879-6963-4419-B66D-3AF6C7C06DFA}" name="246" dataDxfId="23"/>
    <tableColumn id="2" xr3:uid="{35E5EA7D-89D6-4B22-B246-987DF4AEA252}" name="190" dataDxfId="22"/>
    <tableColumn id="3" xr3:uid="{7030F3E6-A9D9-4F29-9BC0-CF789579080F}" name="Coluna1" dataDxfId="21"/>
    <tableColumn id="4" xr3:uid="{40BC3646-1911-4E6B-BA48-3133B7A78E93}" name="Coluna12" data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19"/>
    <tableColumn id="2" xr3:uid="{9C5C96CF-2AA4-4B02-85C1-57CAEBB0D1C3}" uniqueName="2" name="246" queryTableFieldId="2" dataDxfId="18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12"/>
  <sheetViews>
    <sheetView showGridLines="0" zoomScaleNormal="100" workbookViewId="0">
      <pane xSplit="4" ySplit="1" topLeftCell="E2" activePane="bottomRight" state="frozen"/>
      <selection pane="topRight"/>
      <selection pane="bottomLeft"/>
      <selection pane="bottomRight" activeCell="A2" sqref="A2"/>
    </sheetView>
  </sheetViews>
  <sheetFormatPr defaultColWidth="9.140625" defaultRowHeight="15" x14ac:dyDescent="0.25"/>
  <cols>
    <col min="1" max="1" width="9.140625" style="94"/>
    <col min="2" max="2" width="9.140625" style="92"/>
    <col min="3" max="3" width="18.42578125" style="93" customWidth="1"/>
    <col min="4" max="4" width="14.7109375" style="94" customWidth="1"/>
    <col min="5" max="5" width="66.140625" style="94" customWidth="1"/>
    <col min="6" max="6" width="69.140625" style="93" customWidth="1"/>
    <col min="7" max="7" width="14.7109375" style="94" customWidth="1"/>
    <col min="8" max="8" width="16" style="94" bestFit="1" customWidth="1"/>
    <col min="9" max="9" width="18.140625" style="94" customWidth="1"/>
    <col min="10" max="10" width="26.85546875" style="94" customWidth="1"/>
    <col min="11" max="14" width="19.42578125" style="94" customWidth="1"/>
    <col min="15" max="15" width="20" style="94" bestFit="1" customWidth="1"/>
    <col min="16" max="16" width="16.28515625" style="94" customWidth="1"/>
    <col min="17" max="17" width="13.85546875" customWidth="1"/>
    <col min="18" max="18" width="16.28515625" style="94" customWidth="1"/>
    <col min="19" max="19" width="43.7109375" customWidth="1"/>
    <col min="20" max="20" width="21.85546875" style="94" customWidth="1"/>
    <col min="21" max="21" width="5.28515625" style="93" customWidth="1"/>
    <col min="22" max="22" width="66.85546875" style="94" customWidth="1"/>
    <col min="23" max="16384" width="9.140625" style="94"/>
  </cols>
  <sheetData>
    <row r="1" spans="1:19" s="88" customFormat="1" ht="60" x14ac:dyDescent="0.25">
      <c r="A1" s="67" t="s">
        <v>0</v>
      </c>
      <c r="B1" s="80" t="s">
        <v>1</v>
      </c>
      <c r="C1" s="81" t="s">
        <v>2</v>
      </c>
      <c r="D1" s="82" t="s">
        <v>3</v>
      </c>
      <c r="E1" s="70" t="s">
        <v>4</v>
      </c>
      <c r="F1" s="70" t="s">
        <v>5</v>
      </c>
      <c r="G1" s="81" t="s">
        <v>6</v>
      </c>
      <c r="H1" s="82" t="s">
        <v>7</v>
      </c>
      <c r="I1" s="81" t="s">
        <v>8</v>
      </c>
      <c r="J1" s="81" t="s">
        <v>9</v>
      </c>
      <c r="K1" s="83" t="s">
        <v>10</v>
      </c>
      <c r="L1" s="84" t="s">
        <v>11</v>
      </c>
      <c r="M1" s="83" t="s">
        <v>12</v>
      </c>
      <c r="N1" s="84" t="s">
        <v>13</v>
      </c>
      <c r="O1" s="81" t="s">
        <v>14</v>
      </c>
      <c r="P1" s="85" t="s">
        <v>15</v>
      </c>
      <c r="Q1" s="86" t="s">
        <v>16</v>
      </c>
      <c r="R1" s="86" t="s">
        <v>17</v>
      </c>
      <c r="S1" s="87" t="s">
        <v>18</v>
      </c>
    </row>
    <row r="2" spans="1:19" s="88" customFormat="1" ht="45" x14ac:dyDescent="0.25">
      <c r="A2" s="119" t="s">
        <v>256</v>
      </c>
      <c r="B2" s="122">
        <v>2021</v>
      </c>
      <c r="C2" s="119" t="s">
        <v>19</v>
      </c>
      <c r="D2" s="122" t="s">
        <v>78</v>
      </c>
      <c r="E2" s="123" t="s">
        <v>257</v>
      </c>
      <c r="F2" s="124" t="s">
        <v>258</v>
      </c>
      <c r="G2" s="120">
        <v>0</v>
      </c>
      <c r="H2" s="119" t="s">
        <v>125</v>
      </c>
      <c r="I2" s="119" t="s">
        <v>132</v>
      </c>
      <c r="J2" s="119" t="s">
        <v>238</v>
      </c>
      <c r="K2" s="121"/>
      <c r="L2" s="95"/>
      <c r="M2" s="119"/>
      <c r="N2" s="119"/>
      <c r="O2" s="119"/>
      <c r="P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" s="121">
        <v>150242.98000000001</v>
      </c>
      <c r="R2" s="121"/>
      <c r="S2" s="123" t="s">
        <v>274</v>
      </c>
    </row>
    <row r="3" spans="1:19" s="90" customFormat="1" ht="45" x14ac:dyDescent="0.25">
      <c r="A3" s="95" t="s">
        <v>259</v>
      </c>
      <c r="B3" s="97">
        <v>2021</v>
      </c>
      <c r="C3" s="95" t="s">
        <v>19</v>
      </c>
      <c r="D3" s="97" t="s">
        <v>78</v>
      </c>
      <c r="E3" s="118" t="s">
        <v>246</v>
      </c>
      <c r="F3" s="118" t="s">
        <v>247</v>
      </c>
      <c r="G3" s="96">
        <v>0.25</v>
      </c>
      <c r="H3" s="95" t="s">
        <v>123</v>
      </c>
      <c r="I3" s="95" t="s">
        <v>123</v>
      </c>
      <c r="J3" s="118" t="s">
        <v>224</v>
      </c>
      <c r="K3" s="98">
        <v>150000</v>
      </c>
      <c r="L3" s="95"/>
      <c r="M3" s="95"/>
      <c r="N3" s="95"/>
      <c r="O3" s="95"/>
      <c r="P3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</v>
      </c>
      <c r="Q3" s="98"/>
      <c r="R3" s="98"/>
      <c r="S3" s="118" t="s">
        <v>275</v>
      </c>
    </row>
    <row r="4" spans="1:19" s="90" customFormat="1" ht="30" x14ac:dyDescent="0.25">
      <c r="A4" s="95" t="s">
        <v>245</v>
      </c>
      <c r="B4" s="97">
        <v>2021</v>
      </c>
      <c r="C4" s="95" t="s">
        <v>44</v>
      </c>
      <c r="D4" s="97" t="s">
        <v>78</v>
      </c>
      <c r="E4" s="126" t="s">
        <v>234</v>
      </c>
      <c r="F4" s="91" t="s">
        <v>229</v>
      </c>
      <c r="G4" s="96">
        <v>0</v>
      </c>
      <c r="H4" s="95" t="s">
        <v>121</v>
      </c>
      <c r="I4" s="95" t="s">
        <v>132</v>
      </c>
      <c r="J4" s="95" t="s">
        <v>238</v>
      </c>
      <c r="K4" s="98">
        <v>300000</v>
      </c>
      <c r="L4" s="95"/>
      <c r="M4" s="95"/>
      <c r="N4" s="95"/>
      <c r="O4" s="95"/>
      <c r="P4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</v>
      </c>
      <c r="Q4" s="98"/>
      <c r="R4" s="98"/>
      <c r="S4" s="118"/>
    </row>
    <row r="5" spans="1:19" s="90" customFormat="1" ht="49.5" customHeight="1" x14ac:dyDescent="0.25">
      <c r="A5" s="95" t="s">
        <v>260</v>
      </c>
      <c r="B5" s="97">
        <v>2021</v>
      </c>
      <c r="C5" s="95" t="s">
        <v>37</v>
      </c>
      <c r="D5" s="97" t="s">
        <v>78</v>
      </c>
      <c r="E5" s="118" t="s">
        <v>249</v>
      </c>
      <c r="F5" s="118" t="s">
        <v>220</v>
      </c>
      <c r="G5" s="96">
        <v>0.25</v>
      </c>
      <c r="H5" s="95" t="s">
        <v>123</v>
      </c>
      <c r="I5" s="95" t="s">
        <v>123</v>
      </c>
      <c r="J5" s="118" t="s">
        <v>250</v>
      </c>
      <c r="K5" s="98">
        <v>200000</v>
      </c>
      <c r="L5" s="95"/>
      <c r="M5" s="95"/>
      <c r="N5" s="95"/>
      <c r="O5" s="95"/>
      <c r="P5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200000</v>
      </c>
      <c r="Q5" s="98">
        <v>150802.85999999999</v>
      </c>
      <c r="R5" s="98"/>
      <c r="S5" s="118" t="s">
        <v>279</v>
      </c>
    </row>
    <row r="6" spans="1:19" s="90" customFormat="1" ht="120.75" customHeight="1" x14ac:dyDescent="0.25">
      <c r="A6" s="95" t="s">
        <v>261</v>
      </c>
      <c r="B6" s="97">
        <v>2021</v>
      </c>
      <c r="C6" s="95" t="s">
        <v>47</v>
      </c>
      <c r="D6" s="97" t="s">
        <v>79</v>
      </c>
      <c r="E6" s="118" t="s">
        <v>217</v>
      </c>
      <c r="F6" s="118" t="s">
        <v>221</v>
      </c>
      <c r="G6" s="96">
        <v>0.2</v>
      </c>
      <c r="H6" s="95" t="s">
        <v>123</v>
      </c>
      <c r="I6" s="95" t="s">
        <v>123</v>
      </c>
      <c r="J6" s="118" t="s">
        <v>226</v>
      </c>
      <c r="K6" s="98">
        <v>1350000</v>
      </c>
      <c r="L6" s="95"/>
      <c r="M6" s="95"/>
      <c r="N6" s="95"/>
      <c r="O6" s="95"/>
      <c r="P6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1350000</v>
      </c>
      <c r="Q6" s="98">
        <v>834403.69</v>
      </c>
      <c r="R6" s="98"/>
      <c r="S6" s="118" t="s">
        <v>280</v>
      </c>
    </row>
    <row r="7" spans="1:19" s="90" customFormat="1" ht="75" x14ac:dyDescent="0.25">
      <c r="A7" s="95" t="s">
        <v>262</v>
      </c>
      <c r="B7" s="97">
        <v>2021</v>
      </c>
      <c r="C7" s="95" t="s">
        <v>55</v>
      </c>
      <c r="D7" s="97" t="s">
        <v>79</v>
      </c>
      <c r="E7" s="118" t="s">
        <v>218</v>
      </c>
      <c r="F7" s="118" t="s">
        <v>251</v>
      </c>
      <c r="G7" s="96">
        <v>0.25</v>
      </c>
      <c r="H7" s="95" t="s">
        <v>123</v>
      </c>
      <c r="I7" s="95" t="s">
        <v>123</v>
      </c>
      <c r="J7" s="118" t="s">
        <v>227</v>
      </c>
      <c r="K7" s="98"/>
      <c r="L7" s="98">
        <v>400000</v>
      </c>
      <c r="M7" s="95"/>
      <c r="N7" s="95"/>
      <c r="O7" s="95"/>
      <c r="P7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400000</v>
      </c>
      <c r="Q7" s="98">
        <v>274362.03000000003</v>
      </c>
      <c r="R7" s="98">
        <v>249235.58</v>
      </c>
      <c r="S7" s="118" t="s">
        <v>281</v>
      </c>
    </row>
    <row r="8" spans="1:19" s="90" customFormat="1" ht="75" x14ac:dyDescent="0.25">
      <c r="A8" s="95" t="s">
        <v>263</v>
      </c>
      <c r="B8" s="97">
        <v>2021</v>
      </c>
      <c r="C8" s="95" t="s">
        <v>57</v>
      </c>
      <c r="D8" s="97" t="s">
        <v>79</v>
      </c>
      <c r="E8" s="118" t="s">
        <v>252</v>
      </c>
      <c r="F8" s="118" t="s">
        <v>222</v>
      </c>
      <c r="G8" s="96">
        <v>0.25</v>
      </c>
      <c r="H8" s="95" t="s">
        <v>123</v>
      </c>
      <c r="I8" s="95" t="s">
        <v>123</v>
      </c>
      <c r="J8" s="118" t="s">
        <v>264</v>
      </c>
      <c r="K8" s="98"/>
      <c r="L8" s="98">
        <v>350000</v>
      </c>
      <c r="M8" s="95"/>
      <c r="N8" s="95"/>
      <c r="O8" s="95"/>
      <c r="P8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350000</v>
      </c>
      <c r="Q8" s="98">
        <v>732058.02</v>
      </c>
      <c r="R8" s="98"/>
      <c r="S8" s="118" t="s">
        <v>282</v>
      </c>
    </row>
    <row r="9" spans="1:19" s="90" customFormat="1" ht="45" x14ac:dyDescent="0.25">
      <c r="A9" s="95" t="s">
        <v>265</v>
      </c>
      <c r="B9" s="97">
        <v>2021</v>
      </c>
      <c r="C9" s="95" t="s">
        <v>65</v>
      </c>
      <c r="D9" s="97" t="s">
        <v>79</v>
      </c>
      <c r="E9" s="118" t="s">
        <v>235</v>
      </c>
      <c r="F9" s="118" t="s">
        <v>266</v>
      </c>
      <c r="G9" s="96">
        <v>0.25</v>
      </c>
      <c r="H9" s="95" t="s">
        <v>125</v>
      </c>
      <c r="I9" s="95" t="s">
        <v>123</v>
      </c>
      <c r="J9" s="118" t="s">
        <v>239</v>
      </c>
      <c r="K9" s="98">
        <v>300000</v>
      </c>
      <c r="L9" s="95"/>
      <c r="M9" s="95"/>
      <c r="N9" s="95"/>
      <c r="O9" s="95"/>
      <c r="P9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</v>
      </c>
      <c r="Q9" s="98"/>
      <c r="R9" s="98">
        <v>166081.20000000001</v>
      </c>
      <c r="S9" s="118" t="s">
        <v>276</v>
      </c>
    </row>
    <row r="10" spans="1:19" s="90" customFormat="1" ht="150" x14ac:dyDescent="0.25">
      <c r="A10" s="95" t="s">
        <v>267</v>
      </c>
      <c r="B10" s="97">
        <v>2021</v>
      </c>
      <c r="C10" s="95" t="s">
        <v>60</v>
      </c>
      <c r="D10" s="97" t="s">
        <v>79</v>
      </c>
      <c r="E10" s="118" t="s">
        <v>253</v>
      </c>
      <c r="F10" s="118" t="s">
        <v>254</v>
      </c>
      <c r="G10" s="96">
        <v>0.25</v>
      </c>
      <c r="H10" s="95" t="s">
        <v>123</v>
      </c>
      <c r="I10" s="95" t="s">
        <v>123</v>
      </c>
      <c r="J10" s="118" t="s">
        <v>268</v>
      </c>
      <c r="K10" s="98">
        <v>800000</v>
      </c>
      <c r="L10" s="95"/>
      <c r="M10" s="95"/>
      <c r="N10" s="95"/>
      <c r="O10" s="95"/>
      <c r="P10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800000</v>
      </c>
      <c r="Q10" s="98">
        <v>2554885.35</v>
      </c>
      <c r="R10" s="98"/>
      <c r="S10" s="118" t="s">
        <v>278</v>
      </c>
    </row>
    <row r="11" spans="1:19" s="90" customFormat="1" ht="75" x14ac:dyDescent="0.25">
      <c r="A11" s="95" t="s">
        <v>248</v>
      </c>
      <c r="B11" s="97">
        <v>2021</v>
      </c>
      <c r="C11" s="95" t="s">
        <v>77</v>
      </c>
      <c r="D11" s="97" t="s">
        <v>136</v>
      </c>
      <c r="E11" s="117" t="s">
        <v>236</v>
      </c>
      <c r="F11" s="124" t="s">
        <v>230</v>
      </c>
      <c r="G11" s="96">
        <v>0.4</v>
      </c>
      <c r="H11" s="95" t="s">
        <v>123</v>
      </c>
      <c r="I11" s="95" t="s">
        <v>123</v>
      </c>
      <c r="J11" s="118" t="s">
        <v>240</v>
      </c>
      <c r="K11" s="98">
        <v>400000</v>
      </c>
      <c r="L11" s="95"/>
      <c r="M11" s="95"/>
      <c r="N11" s="95"/>
      <c r="O11" s="95"/>
      <c r="P11" s="89"/>
      <c r="Q11" s="98"/>
      <c r="R11" s="98">
        <v>188864.43</v>
      </c>
      <c r="S11" s="118" t="s">
        <v>277</v>
      </c>
    </row>
    <row r="12" spans="1:19" s="90" customFormat="1" ht="75" x14ac:dyDescent="0.25">
      <c r="A12" s="95" t="s">
        <v>271</v>
      </c>
      <c r="B12" s="97">
        <v>2021</v>
      </c>
      <c r="C12" s="95" t="s">
        <v>73</v>
      </c>
      <c r="D12" s="97" t="s">
        <v>136</v>
      </c>
      <c r="E12" s="118" t="s">
        <v>272</v>
      </c>
      <c r="F12" s="118" t="s">
        <v>231</v>
      </c>
      <c r="G12" s="96">
        <v>0.35</v>
      </c>
      <c r="H12" s="95" t="s">
        <v>123</v>
      </c>
      <c r="I12" s="95" t="s">
        <v>123</v>
      </c>
      <c r="J12" s="118" t="s">
        <v>241</v>
      </c>
      <c r="K12" s="98"/>
      <c r="L12" s="98">
        <v>357435.42</v>
      </c>
      <c r="M12" s="95"/>
      <c r="N12" s="95"/>
      <c r="O12" s="95"/>
      <c r="P12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357435.42</v>
      </c>
      <c r="Q12" s="98"/>
      <c r="R12" s="98"/>
      <c r="S12" s="118" t="s">
        <v>273</v>
      </c>
    </row>
  </sheetData>
  <sheetProtection formatCells="0" formatColumns="0" formatRows="0" insertHyperlinks="0" sort="0" autoFilter="0" pivotTables="0"/>
  <conditionalFormatting sqref="D1:D2 H1:H2 D3:E3 D4 D5:E5 D6 D7:E12">
    <cfRule type="containsText" dxfId="13" priority="9" operator="containsText" text="Não prioritário">
      <formula>NOT(ISERROR(SEARCH("Não prioritário",D1)))</formula>
    </cfRule>
    <cfRule type="containsText" dxfId="12" priority="10" operator="containsText" text="Prioritário">
      <formula>NOT(ISERROR(SEARCH("Prioritário",D1)))</formula>
    </cfRule>
    <cfRule type="containsText" dxfId="11" priority="11" operator="containsText" text="PDC 1 e 2">
      <formula>NOT(ISERROR(SEARCH("PDC 1 e 2",D1)))</formula>
    </cfRule>
  </conditionalFormatting>
  <conditionalFormatting sqref="H3:H12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O3:O12">
    <cfRule type="cellIs" dxfId="10" priority="5" operator="equal">
      <formula>"Especifique a fonte aqui"</formula>
    </cfRule>
  </conditionalFormatting>
  <dataValidations xWindow="59" yWindow="317" count="7">
    <dataValidation type="list" allowBlank="1" showInputMessage="1" showErrorMessage="1" sqref="H3:H12" xr:uid="{00000000-0002-0000-0000-000007000000}">
      <formula1>INDIRECT("Op_Executor[Executor]")</formula1>
    </dataValidation>
    <dataValidation type="decimal" allowBlank="1" showInputMessage="1" showErrorMessage="1" sqref="G3:H12" xr:uid="{00000000-0002-0000-0000-000000000000}">
      <formula1>0</formula1>
      <formula2>2</formula2>
    </dataValidation>
    <dataValidation type="whole" allowBlank="1" showInputMessage="1" showErrorMessage="1" prompt="Deve ser inserido apenas o ano de 2021" sqref="B2:B12" xr:uid="{00000000-0002-0000-0000-000001000000}">
      <formula1>2021</formula1>
      <formula2>2021</formula2>
    </dataValidation>
    <dataValidation type="list" allowBlank="1" showInputMessage="1" showErrorMessage="1" sqref="I2:I12" xr:uid="{00000000-0002-0000-0000-000006000000}">
      <formula1>INDIRECT("Op_Area[Área de abrangência]")</formula1>
    </dataValidation>
    <dataValidation type="decimal" allowBlank="1" showInputMessage="1" showErrorMessage="1" sqref="Q2:R12" xr:uid="{00000000-0002-0000-0000-000002000000}">
      <formula1>0</formula1>
      <formula2>9.99999999999999E+21</formula2>
    </dataValidation>
    <dataValidation type="custom" allowBlank="1" showInputMessage="1" showErrorMessage="1" error="É necessário ter um valor na coluna de R$ - Outras Fontes" sqref="O2:O12" xr:uid="{400E6A06-C711-43BA-879C-6E01382EAD8E}">
      <formula1>"N1&gt;1"</formula1>
    </dataValidation>
    <dataValidation type="decimal" allowBlank="1" showInputMessage="1" showErrorMessage="1" error="Somente são permitidos números." sqref="K2:N12" xr:uid="{3E543254-08DE-43F9-8B2E-A2906866C7A7}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13:U1048576" calculatedColum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H3:H12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2">
        <x14:dataValidation type="list" allowBlank="1" showInputMessage="1" showErrorMessage="1" xr:uid="{00000000-0002-0000-0000-000003000000}">
          <x14:formula1>
            <xm:f>Operacional!$A$2:$A$33</xm:f>
          </x14:formula1>
          <xm:sqref>C2:C12</xm:sqref>
        </x14:dataValidation>
        <x14:dataValidation type="list" allowBlank="1" showInputMessage="1" showErrorMessage="1" xr:uid="{00000000-0002-0000-0000-000004000000}">
          <x14:formula1>
            <xm:f>OFFSET(Operacional!$AC$37,1,MATCH(C2,Operacional!$AC$37:$BH$37,0)-1,COUNTA(OFFSET(Operacional!$AC$37,1,MATCH(C2,Operacional!$AC$37:$BH$37,0)-1,15)),1)</xm:f>
          </x14:formula1>
          <xm:sqref>D2:D12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32"/>
  <sheetViews>
    <sheetView showGridLines="0" tabSelected="1" zoomScaleNormal="100" workbookViewId="0">
      <selection activeCell="A2" sqref="A2"/>
    </sheetView>
  </sheetViews>
  <sheetFormatPr defaultColWidth="9.140625" defaultRowHeight="15" x14ac:dyDescent="0.25"/>
  <cols>
    <col min="1" max="1" width="10.85546875" customWidth="1"/>
    <col min="2" max="2" width="8.28515625" bestFit="1" customWidth="1"/>
    <col min="3" max="3" width="21.140625" customWidth="1"/>
    <col min="4" max="4" width="14.7109375" customWidth="1"/>
    <col min="5" max="5" width="63.28515625" customWidth="1"/>
    <col min="6" max="6" width="66.7109375" customWidth="1"/>
    <col min="7" max="7" width="15" customWidth="1"/>
    <col min="8" max="8" width="15.42578125" customWidth="1"/>
    <col min="9" max="9" width="18.140625" customWidth="1"/>
    <col min="10" max="10" width="28.7109375" customWidth="1"/>
    <col min="11" max="11" width="16.28515625" customWidth="1"/>
    <col min="12" max="13" width="21.85546875" customWidth="1"/>
    <col min="14" max="15" width="22.7109375" customWidth="1"/>
    <col min="16" max="16" width="22" bestFit="1" customWidth="1"/>
    <col min="17" max="17" width="11.42578125" customWidth="1"/>
    <col min="18" max="18" width="12.42578125" customWidth="1"/>
    <col min="19" max="19" width="48.7109375" customWidth="1"/>
    <col min="23" max="23" width="16.28515625" customWidth="1"/>
    <col min="27" max="27" width="22.7109375" customWidth="1"/>
    <col min="28" max="28" width="10.85546875" customWidth="1"/>
  </cols>
  <sheetData>
    <row r="1" spans="1:21" s="76" customFormat="1" ht="75" x14ac:dyDescent="0.25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70" t="s">
        <v>5</v>
      </c>
      <c r="G1" s="70" t="s">
        <v>20</v>
      </c>
      <c r="H1" s="70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81" t="s">
        <v>14</v>
      </c>
      <c r="P1" s="73" t="s">
        <v>15</v>
      </c>
      <c r="Q1" s="74" t="s">
        <v>16</v>
      </c>
      <c r="R1" s="74" t="s">
        <v>17</v>
      </c>
      <c r="S1" s="75" t="s">
        <v>18</v>
      </c>
      <c r="U1" s="77"/>
    </row>
    <row r="2" spans="1:21" s="139" customFormat="1" ht="30" x14ac:dyDescent="0.25">
      <c r="A2" s="119" t="s">
        <v>242</v>
      </c>
      <c r="B2" s="133">
        <v>2022</v>
      </c>
      <c r="C2" s="134" t="s">
        <v>33</v>
      </c>
      <c r="D2" s="135" t="s">
        <v>78</v>
      </c>
      <c r="E2" s="123" t="s">
        <v>233</v>
      </c>
      <c r="F2" s="127" t="s">
        <v>228</v>
      </c>
      <c r="G2" s="128">
        <v>0</v>
      </c>
      <c r="H2" s="134" t="s">
        <v>121</v>
      </c>
      <c r="I2" s="134" t="s">
        <v>132</v>
      </c>
      <c r="J2" s="119" t="s">
        <v>238</v>
      </c>
      <c r="K2" s="136">
        <v>300000</v>
      </c>
      <c r="L2" s="137"/>
      <c r="M2" s="134"/>
      <c r="N2" s="134"/>
      <c r="O2" s="134"/>
      <c r="P2" s="138">
        <f>SUM(PAPI20_22_23[[#This Row],[Recurso financeiro estimado no ano
(R$) - Cobrança Estadual]:[Especificar Fonte - "Outras"]])</f>
        <v>300000</v>
      </c>
      <c r="Q2" s="136"/>
      <c r="R2" s="136"/>
      <c r="S2" s="123"/>
    </row>
    <row r="3" spans="1:21" s="145" customFormat="1" ht="30" x14ac:dyDescent="0.25">
      <c r="A3" s="167" t="s">
        <v>242</v>
      </c>
      <c r="B3" s="168">
        <v>2023</v>
      </c>
      <c r="C3" s="169" t="s">
        <v>33</v>
      </c>
      <c r="D3" s="168" t="s">
        <v>78</v>
      </c>
      <c r="E3" s="118" t="s">
        <v>233</v>
      </c>
      <c r="F3" s="170" t="s">
        <v>228</v>
      </c>
      <c r="G3" s="132"/>
      <c r="H3" s="169" t="s">
        <v>121</v>
      </c>
      <c r="I3" s="169" t="s">
        <v>132</v>
      </c>
      <c r="J3" s="169" t="s">
        <v>238</v>
      </c>
      <c r="K3" s="171"/>
      <c r="L3" s="172"/>
      <c r="M3" s="169"/>
      <c r="N3" s="169"/>
      <c r="O3" s="169"/>
      <c r="P3" s="173"/>
      <c r="Q3" s="171"/>
      <c r="R3" s="171"/>
      <c r="S3" s="117"/>
    </row>
    <row r="4" spans="1:21" s="145" customFormat="1" x14ac:dyDescent="0.25">
      <c r="A4" s="95" t="s">
        <v>255</v>
      </c>
      <c r="B4" s="140">
        <v>2022</v>
      </c>
      <c r="C4" s="141" t="s">
        <v>19</v>
      </c>
      <c r="D4" s="140" t="s">
        <v>78</v>
      </c>
      <c r="E4" s="95" t="s">
        <v>216</v>
      </c>
      <c r="F4" s="125" t="s">
        <v>219</v>
      </c>
      <c r="G4" s="132">
        <v>1</v>
      </c>
      <c r="H4" s="141" t="s">
        <v>121</v>
      </c>
      <c r="I4" s="141" t="s">
        <v>131</v>
      </c>
      <c r="J4" s="95" t="s">
        <v>223</v>
      </c>
      <c r="K4" s="142"/>
      <c r="L4" s="143"/>
      <c r="M4" s="141"/>
      <c r="N4" s="141"/>
      <c r="O4" s="141"/>
      <c r="P4" s="144"/>
      <c r="Q4" s="142">
        <v>321947.53999999998</v>
      </c>
      <c r="R4" s="142"/>
      <c r="S4" s="118" t="s">
        <v>299</v>
      </c>
    </row>
    <row r="5" spans="1:21" s="145" customFormat="1" x14ac:dyDescent="0.25">
      <c r="A5" s="99" t="s">
        <v>255</v>
      </c>
      <c r="B5" s="102">
        <v>2023</v>
      </c>
      <c r="C5" s="100" t="s">
        <v>19</v>
      </c>
      <c r="D5" s="102" t="s">
        <v>78</v>
      </c>
      <c r="E5" s="95" t="s">
        <v>216</v>
      </c>
      <c r="F5" s="125" t="s">
        <v>219</v>
      </c>
      <c r="G5" s="132"/>
      <c r="H5" s="100" t="s">
        <v>121</v>
      </c>
      <c r="I5" s="100" t="s">
        <v>131</v>
      </c>
      <c r="J5" s="100" t="s">
        <v>223</v>
      </c>
      <c r="K5" s="103">
        <v>350000</v>
      </c>
      <c r="L5" s="113"/>
      <c r="M5" s="100"/>
      <c r="N5" s="100"/>
      <c r="O5" s="100"/>
      <c r="P5" s="78">
        <f>SUM(PAPI20_22_23[[#This Row],[Recurso financeiro estimado no ano
(R$) - Cobrança Estadual]:[Especificar Fonte - "Outras"]])</f>
        <v>350000</v>
      </c>
      <c r="Q5" s="103"/>
      <c r="R5" s="103"/>
      <c r="S5" s="104"/>
    </row>
    <row r="6" spans="1:21" s="139" customFormat="1" ht="46.5" customHeight="1" x14ac:dyDescent="0.25">
      <c r="A6" s="119" t="s">
        <v>256</v>
      </c>
      <c r="B6" s="133">
        <v>2022</v>
      </c>
      <c r="C6" s="146" t="s">
        <v>19</v>
      </c>
      <c r="D6" s="135" t="s">
        <v>78</v>
      </c>
      <c r="E6" s="123" t="s">
        <v>257</v>
      </c>
      <c r="F6" s="130" t="s">
        <v>258</v>
      </c>
      <c r="G6" s="147"/>
      <c r="H6" s="146" t="s">
        <v>125</v>
      </c>
      <c r="I6" s="146" t="s">
        <v>132</v>
      </c>
      <c r="J6" s="119" t="s">
        <v>238</v>
      </c>
      <c r="K6" s="148"/>
      <c r="L6" s="148"/>
      <c r="M6" s="148"/>
      <c r="N6" s="148"/>
      <c r="O6" s="119"/>
      <c r="P6" s="138"/>
      <c r="Q6" s="136"/>
      <c r="R6" s="136">
        <v>143552.51999999999</v>
      </c>
      <c r="S6" s="123" t="s">
        <v>300</v>
      </c>
    </row>
    <row r="7" spans="1:21" s="145" customFormat="1" ht="62.25" customHeight="1" x14ac:dyDescent="0.25">
      <c r="A7" s="95" t="s">
        <v>259</v>
      </c>
      <c r="B7" s="149">
        <v>2022</v>
      </c>
      <c r="C7" s="150" t="s">
        <v>19</v>
      </c>
      <c r="D7" s="151" t="s">
        <v>78</v>
      </c>
      <c r="E7" s="118" t="s">
        <v>246</v>
      </c>
      <c r="F7" s="118" t="s">
        <v>247</v>
      </c>
      <c r="G7" s="152">
        <v>0.5</v>
      </c>
      <c r="H7" s="150" t="s">
        <v>123</v>
      </c>
      <c r="I7" s="150" t="s">
        <v>123</v>
      </c>
      <c r="J7" s="118" t="s">
        <v>224</v>
      </c>
      <c r="K7" s="153">
        <v>150000</v>
      </c>
      <c r="L7" s="153"/>
      <c r="M7" s="153"/>
      <c r="N7" s="153"/>
      <c r="O7" s="95"/>
      <c r="P7" s="154">
        <f>SUM(PAPI20_22_23[[#This Row],[Recurso financeiro estimado no ano
(R$) - Cobrança Estadual]:[Especificar Fonte - "Outras"]])</f>
        <v>150000</v>
      </c>
      <c r="Q7" s="155">
        <v>475156.26</v>
      </c>
      <c r="R7" s="155">
        <v>85250.38</v>
      </c>
      <c r="S7" s="118" t="s">
        <v>301</v>
      </c>
    </row>
    <row r="8" spans="1:21" s="145" customFormat="1" ht="57.75" customHeight="1" x14ac:dyDescent="0.25">
      <c r="A8" s="164" t="s">
        <v>259</v>
      </c>
      <c r="B8" s="140">
        <v>2023</v>
      </c>
      <c r="C8" s="141" t="s">
        <v>19</v>
      </c>
      <c r="D8" s="140" t="s">
        <v>78</v>
      </c>
      <c r="E8" s="118" t="s">
        <v>246</v>
      </c>
      <c r="F8" s="118" t="s">
        <v>247</v>
      </c>
      <c r="G8" s="132">
        <v>0.2</v>
      </c>
      <c r="H8" s="100" t="s">
        <v>123</v>
      </c>
      <c r="I8" s="100" t="s">
        <v>123</v>
      </c>
      <c r="J8" s="118" t="s">
        <v>224</v>
      </c>
      <c r="K8" s="103">
        <v>150000</v>
      </c>
      <c r="L8" s="113"/>
      <c r="M8" s="113"/>
      <c r="N8" s="100"/>
      <c r="O8" s="100"/>
      <c r="P8" s="78">
        <f>SUM(PAPI20_22_23[[#This Row],[Recurso financeiro estimado no ano
(R$) - Cobrança Estadual]:[Especificar Fonte - "Outras"]])</f>
        <v>150000</v>
      </c>
      <c r="Q8" s="142">
        <v>176209.95</v>
      </c>
      <c r="R8" s="103"/>
      <c r="S8" s="104" t="s">
        <v>298</v>
      </c>
    </row>
    <row r="9" spans="1:21" s="145" customFormat="1" ht="30" x14ac:dyDescent="0.25">
      <c r="A9" s="99" t="s">
        <v>284</v>
      </c>
      <c r="B9" s="102">
        <v>2022</v>
      </c>
      <c r="C9" s="100" t="s">
        <v>19</v>
      </c>
      <c r="D9" s="102" t="s">
        <v>78</v>
      </c>
      <c r="E9" s="101" t="s">
        <v>285</v>
      </c>
      <c r="F9" s="161" t="s">
        <v>286</v>
      </c>
      <c r="G9" s="112">
        <v>0</v>
      </c>
      <c r="H9" s="100" t="s">
        <v>125</v>
      </c>
      <c r="I9" s="100" t="s">
        <v>128</v>
      </c>
      <c r="J9" s="100" t="s">
        <v>225</v>
      </c>
      <c r="K9" s="103">
        <v>30000</v>
      </c>
      <c r="L9" s="113"/>
      <c r="M9" s="113"/>
      <c r="N9" s="100"/>
      <c r="O9" s="100"/>
      <c r="P9" s="144">
        <f>SUM(PAPI20_22_23[[#This Row],[Recurso financeiro estimado no ano
(R$) - Cobrança Estadual]:[Especificar Fonte - "Outras"]])</f>
        <v>30000</v>
      </c>
      <c r="Q9" s="103"/>
      <c r="R9" s="103"/>
      <c r="S9" s="104"/>
    </row>
    <row r="10" spans="1:21" s="145" customFormat="1" ht="31.5" customHeight="1" x14ac:dyDescent="0.25">
      <c r="A10" s="99" t="s">
        <v>284</v>
      </c>
      <c r="B10" s="102">
        <v>2023</v>
      </c>
      <c r="C10" s="100" t="s">
        <v>19</v>
      </c>
      <c r="D10" s="102" t="s">
        <v>78</v>
      </c>
      <c r="E10" s="101" t="s">
        <v>285</v>
      </c>
      <c r="F10" s="161" t="s">
        <v>286</v>
      </c>
      <c r="G10" s="112"/>
      <c r="H10" s="100" t="s">
        <v>125</v>
      </c>
      <c r="I10" s="100" t="s">
        <v>128</v>
      </c>
      <c r="J10" s="100" t="s">
        <v>225</v>
      </c>
      <c r="K10" s="103"/>
      <c r="L10" s="113"/>
      <c r="M10" s="113"/>
      <c r="N10" s="100"/>
      <c r="O10" s="100"/>
      <c r="P10" s="78"/>
      <c r="Q10" s="103"/>
      <c r="R10" s="103"/>
      <c r="S10" s="104"/>
    </row>
    <row r="11" spans="1:21" s="139" customFormat="1" ht="30" x14ac:dyDescent="0.25">
      <c r="A11" s="99" t="s">
        <v>287</v>
      </c>
      <c r="B11" s="102">
        <v>2022</v>
      </c>
      <c r="C11" s="100" t="s">
        <v>19</v>
      </c>
      <c r="D11" s="102" t="s">
        <v>78</v>
      </c>
      <c r="E11" s="161" t="s">
        <v>288</v>
      </c>
      <c r="F11" s="162" t="s">
        <v>289</v>
      </c>
      <c r="G11" s="112">
        <v>1</v>
      </c>
      <c r="H11" s="100" t="s">
        <v>125</v>
      </c>
      <c r="I11" s="100" t="s">
        <v>128</v>
      </c>
      <c r="J11" s="100" t="s">
        <v>225</v>
      </c>
      <c r="K11" s="103">
        <v>15000</v>
      </c>
      <c r="L11" s="113"/>
      <c r="M11" s="113"/>
      <c r="N11" s="100"/>
      <c r="O11" s="100"/>
      <c r="P11" s="144">
        <f>SUM(PAPI20_22_23[[#This Row],[Recurso financeiro estimado no ano
(R$) - Cobrança Estadual]:[Especificar Fonte - "Outras"]])</f>
        <v>15000</v>
      </c>
      <c r="Q11" s="142">
        <v>25000</v>
      </c>
      <c r="R11" s="142">
        <v>25000</v>
      </c>
      <c r="S11" s="104" t="s">
        <v>290</v>
      </c>
    </row>
    <row r="12" spans="1:21" s="145" customFormat="1" ht="30" x14ac:dyDescent="0.25">
      <c r="A12" s="119" t="s">
        <v>245</v>
      </c>
      <c r="B12" s="133">
        <v>2022</v>
      </c>
      <c r="C12" s="134" t="s">
        <v>35</v>
      </c>
      <c r="D12" s="135" t="s">
        <v>78</v>
      </c>
      <c r="E12" s="131" t="s">
        <v>234</v>
      </c>
      <c r="F12" s="165" t="s">
        <v>229</v>
      </c>
      <c r="G12" s="128">
        <v>0</v>
      </c>
      <c r="H12" s="134" t="s">
        <v>121</v>
      </c>
      <c r="I12" s="134" t="s">
        <v>132</v>
      </c>
      <c r="J12" s="95" t="s">
        <v>238</v>
      </c>
      <c r="K12" s="136"/>
      <c r="L12" s="137"/>
      <c r="M12" s="134"/>
      <c r="N12" s="134"/>
      <c r="O12" s="134"/>
      <c r="P12" s="138"/>
      <c r="Q12" s="136"/>
      <c r="R12" s="136"/>
      <c r="S12" s="118"/>
    </row>
    <row r="13" spans="1:21" s="145" customFormat="1" ht="30" x14ac:dyDescent="0.25">
      <c r="A13" s="99" t="s">
        <v>245</v>
      </c>
      <c r="B13" s="102">
        <v>2023</v>
      </c>
      <c r="C13" s="100" t="s">
        <v>35</v>
      </c>
      <c r="D13" s="102" t="s">
        <v>78</v>
      </c>
      <c r="E13" s="126" t="s">
        <v>234</v>
      </c>
      <c r="F13" s="91" t="s">
        <v>229</v>
      </c>
      <c r="G13" s="132"/>
      <c r="H13" s="100" t="s">
        <v>121</v>
      </c>
      <c r="I13" s="100" t="s">
        <v>132</v>
      </c>
      <c r="J13" s="100" t="s">
        <v>238</v>
      </c>
      <c r="K13" s="103"/>
      <c r="L13" s="113"/>
      <c r="M13" s="100"/>
      <c r="N13" s="100"/>
      <c r="O13" s="100"/>
      <c r="P13" s="78"/>
      <c r="Q13" s="103"/>
      <c r="R13" s="103"/>
      <c r="S13" s="104"/>
    </row>
    <row r="14" spans="1:21" s="145" customFormat="1" ht="45" x14ac:dyDescent="0.25">
      <c r="A14" s="95" t="s">
        <v>260</v>
      </c>
      <c r="B14" s="149">
        <v>2022</v>
      </c>
      <c r="C14" s="150" t="s">
        <v>37</v>
      </c>
      <c r="D14" s="151" t="s">
        <v>78</v>
      </c>
      <c r="E14" s="118" t="s">
        <v>249</v>
      </c>
      <c r="F14" s="118" t="s">
        <v>220</v>
      </c>
      <c r="G14" s="152">
        <v>0.5</v>
      </c>
      <c r="H14" s="150" t="s">
        <v>123</v>
      </c>
      <c r="I14" s="150" t="s">
        <v>123</v>
      </c>
      <c r="J14" s="118" t="s">
        <v>250</v>
      </c>
      <c r="K14" s="153">
        <v>200000</v>
      </c>
      <c r="L14" s="153"/>
      <c r="M14" s="153"/>
      <c r="N14" s="153"/>
      <c r="O14" s="118"/>
      <c r="P14" s="154">
        <f>SUM(PAPI20_22_23[[#This Row],[Recurso financeiro estimado no ano
(R$) - Cobrança Estadual]:[Especificar Fonte - "Outras"]])</f>
        <v>200000</v>
      </c>
      <c r="Q14" s="155">
        <v>369953.05</v>
      </c>
      <c r="R14" s="155">
        <v>129361.37</v>
      </c>
      <c r="S14" s="118" t="s">
        <v>302</v>
      </c>
    </row>
    <row r="15" spans="1:21" s="145" customFormat="1" ht="45" x14ac:dyDescent="0.25">
      <c r="A15" s="99" t="s">
        <v>260</v>
      </c>
      <c r="B15" s="102">
        <v>2023</v>
      </c>
      <c r="C15" s="100" t="s">
        <v>37</v>
      </c>
      <c r="D15" s="102" t="s">
        <v>78</v>
      </c>
      <c r="E15" s="118" t="s">
        <v>249</v>
      </c>
      <c r="F15" s="118" t="s">
        <v>220</v>
      </c>
      <c r="G15" s="112">
        <v>0.2</v>
      </c>
      <c r="H15" s="100" t="s">
        <v>123</v>
      </c>
      <c r="I15" s="100" t="s">
        <v>123</v>
      </c>
      <c r="J15" s="118" t="s">
        <v>250</v>
      </c>
      <c r="K15" s="103">
        <v>200000</v>
      </c>
      <c r="L15" s="113"/>
      <c r="M15" s="113"/>
      <c r="N15" s="100"/>
      <c r="O15" s="100"/>
      <c r="P15" s="78">
        <f>SUM(PAPI20_22_23[[#This Row],[Recurso financeiro estimado no ano
(R$) - Cobrança Estadual]:[Especificar Fonte - "Outras"]])</f>
        <v>200000</v>
      </c>
      <c r="Q15" s="103">
        <v>541247.57999999996</v>
      </c>
      <c r="R15" s="103"/>
      <c r="S15" s="104" t="s">
        <v>294</v>
      </c>
    </row>
    <row r="16" spans="1:21" s="139" customFormat="1" ht="108" customHeight="1" x14ac:dyDescent="0.25">
      <c r="A16" s="119" t="s">
        <v>261</v>
      </c>
      <c r="B16" s="133">
        <v>2022</v>
      </c>
      <c r="C16" s="146" t="s">
        <v>47</v>
      </c>
      <c r="D16" s="135" t="s">
        <v>79</v>
      </c>
      <c r="E16" s="123" t="s">
        <v>217</v>
      </c>
      <c r="F16" s="123" t="s">
        <v>221</v>
      </c>
      <c r="G16" s="147">
        <v>0.5</v>
      </c>
      <c r="H16" s="146" t="s">
        <v>123</v>
      </c>
      <c r="I16" s="146" t="s">
        <v>123</v>
      </c>
      <c r="J16" s="118" t="s">
        <v>226</v>
      </c>
      <c r="K16" s="148">
        <v>1800000</v>
      </c>
      <c r="L16" s="148"/>
      <c r="M16" s="148"/>
      <c r="N16" s="129"/>
      <c r="O16" s="119"/>
      <c r="P16" s="138">
        <f>SUM(PAPI20_22_23[[#This Row],[Recurso financeiro estimado no ano
(R$) - Cobrança Estadual]:[Especificar Fonte - "Outras"]])</f>
        <v>1800000</v>
      </c>
      <c r="Q16" s="136">
        <v>591412.85</v>
      </c>
      <c r="R16" s="136">
        <v>1722124.83</v>
      </c>
      <c r="S16" s="118" t="s">
        <v>303</v>
      </c>
    </row>
    <row r="17" spans="1:19" s="145" customFormat="1" ht="99" customHeight="1" x14ac:dyDescent="0.25">
      <c r="A17" s="164" t="s">
        <v>261</v>
      </c>
      <c r="B17" s="140">
        <v>2023</v>
      </c>
      <c r="C17" s="141" t="s">
        <v>47</v>
      </c>
      <c r="D17" s="140" t="s">
        <v>79</v>
      </c>
      <c r="E17" s="118" t="s">
        <v>217</v>
      </c>
      <c r="F17" s="118" t="s">
        <v>221</v>
      </c>
      <c r="G17" s="132">
        <v>1</v>
      </c>
      <c r="H17" s="141" t="s">
        <v>123</v>
      </c>
      <c r="I17" s="141" t="s">
        <v>123</v>
      </c>
      <c r="J17" s="118" t="s">
        <v>226</v>
      </c>
      <c r="K17" s="142">
        <v>1500000</v>
      </c>
      <c r="L17" s="113"/>
      <c r="M17" s="113"/>
      <c r="N17" s="100"/>
      <c r="O17" s="100"/>
      <c r="P17" s="144">
        <f>SUM(PAPI20_22_23[[#This Row],[Recurso financeiro estimado no ano
(R$) - Cobrança Estadual]:[Especificar Fonte - "Outras"]])</f>
        <v>1500000</v>
      </c>
      <c r="Q17" s="142">
        <v>4179869.24</v>
      </c>
      <c r="R17" s="103"/>
      <c r="S17" s="104" t="s">
        <v>295</v>
      </c>
    </row>
    <row r="18" spans="1:19" s="145" customFormat="1" ht="136.5" customHeight="1" x14ac:dyDescent="0.25">
      <c r="A18" s="95" t="s">
        <v>262</v>
      </c>
      <c r="B18" s="149">
        <v>2022</v>
      </c>
      <c r="C18" s="150" t="s">
        <v>51</v>
      </c>
      <c r="D18" s="151" t="s">
        <v>79</v>
      </c>
      <c r="E18" s="118" t="s">
        <v>218</v>
      </c>
      <c r="F18" s="118" t="s">
        <v>251</v>
      </c>
      <c r="G18" s="152">
        <v>0.5</v>
      </c>
      <c r="H18" s="150" t="s">
        <v>123</v>
      </c>
      <c r="I18" s="150" t="s">
        <v>123</v>
      </c>
      <c r="J18" s="118" t="s">
        <v>227</v>
      </c>
      <c r="K18" s="153"/>
      <c r="L18" s="153">
        <v>400000</v>
      </c>
      <c r="M18" s="153"/>
      <c r="N18" s="117"/>
      <c r="O18" s="95"/>
      <c r="P18" s="154">
        <f>SUM(PAPI20_22_23[[#This Row],[Recurso financeiro estimado no ano
(R$) - Cobrança Estadual]:[Especificar Fonte - "Outras"]])</f>
        <v>400000</v>
      </c>
      <c r="Q18" s="155">
        <v>762459.58</v>
      </c>
      <c r="R18" s="155">
        <v>406961.7</v>
      </c>
      <c r="S18" s="118" t="s">
        <v>304</v>
      </c>
    </row>
    <row r="19" spans="1:19" s="139" customFormat="1" ht="147" customHeight="1" x14ac:dyDescent="0.25">
      <c r="A19" s="164" t="s">
        <v>262</v>
      </c>
      <c r="B19" s="140">
        <v>2023</v>
      </c>
      <c r="C19" s="141" t="s">
        <v>51</v>
      </c>
      <c r="D19" s="140" t="s">
        <v>79</v>
      </c>
      <c r="E19" s="118" t="s">
        <v>218</v>
      </c>
      <c r="F19" s="118" t="s">
        <v>251</v>
      </c>
      <c r="G19" s="112">
        <v>1</v>
      </c>
      <c r="H19" s="141" t="s">
        <v>123</v>
      </c>
      <c r="I19" s="141" t="s">
        <v>123</v>
      </c>
      <c r="J19" s="118" t="s">
        <v>227</v>
      </c>
      <c r="K19" s="103"/>
      <c r="L19" s="103">
        <v>450000</v>
      </c>
      <c r="M19" s="113"/>
      <c r="N19" s="100"/>
      <c r="O19" s="100"/>
      <c r="P19" s="144">
        <f>SUM(PAPI20_22_23[[#This Row],[Recurso financeiro estimado no ano
(R$) - Cobrança Estadual]:[Especificar Fonte - "Outras"]])</f>
        <v>450000</v>
      </c>
      <c r="Q19" s="142">
        <v>603997.19999999995</v>
      </c>
      <c r="R19" s="103"/>
      <c r="S19" s="104" t="s">
        <v>305</v>
      </c>
    </row>
    <row r="20" spans="1:19" s="145" customFormat="1" ht="90" x14ac:dyDescent="0.25">
      <c r="A20" s="119" t="s">
        <v>263</v>
      </c>
      <c r="B20" s="133">
        <v>2022</v>
      </c>
      <c r="C20" s="146" t="s">
        <v>54</v>
      </c>
      <c r="D20" s="135" t="s">
        <v>79</v>
      </c>
      <c r="E20" s="123" t="s">
        <v>252</v>
      </c>
      <c r="F20" s="123" t="s">
        <v>222</v>
      </c>
      <c r="G20" s="147">
        <v>0.5</v>
      </c>
      <c r="H20" s="146" t="s">
        <v>123</v>
      </c>
      <c r="I20" s="146" t="s">
        <v>123</v>
      </c>
      <c r="J20" s="118" t="s">
        <v>264</v>
      </c>
      <c r="K20" s="148"/>
      <c r="L20" s="148">
        <v>350000</v>
      </c>
      <c r="M20" s="148"/>
      <c r="N20" s="148"/>
      <c r="O20" s="119"/>
      <c r="P20" s="138">
        <f>SUM(PAPI20_22_23[[#This Row],[Recurso financeiro estimado no ano
(R$) - Cobrança Estadual]:[Especificar Fonte - "Outras"]])</f>
        <v>350000</v>
      </c>
      <c r="Q20" s="136">
        <v>163527.76999999999</v>
      </c>
      <c r="R20" s="136">
        <v>764146.9</v>
      </c>
      <c r="S20" s="118" t="s">
        <v>306</v>
      </c>
    </row>
    <row r="21" spans="1:19" s="145" customFormat="1" ht="98.25" customHeight="1" x14ac:dyDescent="0.25">
      <c r="A21" s="164" t="s">
        <v>263</v>
      </c>
      <c r="B21" s="140">
        <v>2023</v>
      </c>
      <c r="C21" s="141" t="s">
        <v>54</v>
      </c>
      <c r="D21" s="102" t="s">
        <v>79</v>
      </c>
      <c r="E21" s="118" t="s">
        <v>252</v>
      </c>
      <c r="F21" s="118" t="s">
        <v>222</v>
      </c>
      <c r="G21" s="132">
        <v>1</v>
      </c>
      <c r="H21" s="141" t="s">
        <v>123</v>
      </c>
      <c r="I21" s="141" t="s">
        <v>123</v>
      </c>
      <c r="J21" s="118" t="s">
        <v>264</v>
      </c>
      <c r="K21" s="103"/>
      <c r="L21" s="166">
        <v>400000</v>
      </c>
      <c r="M21" s="113"/>
      <c r="N21" s="100"/>
      <c r="O21" s="100"/>
      <c r="P21" s="144">
        <f>SUM(PAPI20_22_23[[#This Row],[Recurso financeiro estimado no ano
(R$) - Cobrança Estadual]:[Especificar Fonte - "Outras"]])</f>
        <v>400000</v>
      </c>
      <c r="Q21" s="142">
        <v>759527.06</v>
      </c>
      <c r="R21" s="103"/>
      <c r="S21" s="104" t="s">
        <v>307</v>
      </c>
    </row>
    <row r="22" spans="1:19" s="145" customFormat="1" ht="45" x14ac:dyDescent="0.25">
      <c r="A22" s="95" t="s">
        <v>265</v>
      </c>
      <c r="B22" s="149">
        <v>2022</v>
      </c>
      <c r="C22" s="150" t="s">
        <v>56</v>
      </c>
      <c r="D22" s="151" t="s">
        <v>79</v>
      </c>
      <c r="E22" s="118" t="s">
        <v>235</v>
      </c>
      <c r="F22" s="118" t="s">
        <v>266</v>
      </c>
      <c r="G22" s="152">
        <v>0.5</v>
      </c>
      <c r="H22" s="150" t="s">
        <v>125</v>
      </c>
      <c r="I22" s="150" t="s">
        <v>123</v>
      </c>
      <c r="J22" s="118" t="s">
        <v>239</v>
      </c>
      <c r="K22" s="153">
        <v>399000</v>
      </c>
      <c r="L22" s="153"/>
      <c r="M22" s="153"/>
      <c r="N22" s="153"/>
      <c r="O22" s="95"/>
      <c r="P22" s="154">
        <f>SUM(PAPI20_22_23[[#This Row],[Recurso financeiro estimado no ano
(R$) - Cobrança Estadual]:[Especificar Fonte - "Outras"]])</f>
        <v>399000</v>
      </c>
      <c r="Q22" s="155"/>
      <c r="R22" s="155"/>
      <c r="S22" s="118" t="s">
        <v>308</v>
      </c>
    </row>
    <row r="23" spans="1:19" s="79" customFormat="1" ht="45" x14ac:dyDescent="0.25">
      <c r="A23" s="99" t="s">
        <v>265</v>
      </c>
      <c r="B23" s="102">
        <v>2023</v>
      </c>
      <c r="C23" s="100" t="s">
        <v>56</v>
      </c>
      <c r="D23" s="102" t="s">
        <v>79</v>
      </c>
      <c r="E23" s="118" t="s">
        <v>235</v>
      </c>
      <c r="F23" s="118" t="s">
        <v>266</v>
      </c>
      <c r="G23" s="112"/>
      <c r="H23" s="100" t="s">
        <v>125</v>
      </c>
      <c r="I23" s="100" t="s">
        <v>123</v>
      </c>
      <c r="J23" s="118" t="s">
        <v>239</v>
      </c>
      <c r="K23" s="103">
        <v>300000</v>
      </c>
      <c r="L23" s="113"/>
      <c r="M23" s="113"/>
      <c r="N23" s="100"/>
      <c r="O23" s="100"/>
      <c r="P23" s="144">
        <f>SUM(PAPI20_22_23[[#This Row],[Recurso financeiro estimado no ano
(R$) - Cobrança Estadual]:[Especificar Fonte - "Outras"]])</f>
        <v>300000</v>
      </c>
      <c r="Q23" s="103"/>
      <c r="R23" s="103"/>
      <c r="S23" s="104"/>
    </row>
    <row r="24" spans="1:19" s="79" customFormat="1" ht="180" x14ac:dyDescent="0.25">
      <c r="A24" s="119" t="s">
        <v>267</v>
      </c>
      <c r="B24" s="156">
        <v>2022</v>
      </c>
      <c r="C24" s="157" t="s">
        <v>60</v>
      </c>
      <c r="D24" s="156" t="s">
        <v>79</v>
      </c>
      <c r="E24" s="123" t="s">
        <v>253</v>
      </c>
      <c r="F24" s="123" t="s">
        <v>254</v>
      </c>
      <c r="G24" s="128">
        <v>0.5</v>
      </c>
      <c r="H24" s="157" t="s">
        <v>123</v>
      </c>
      <c r="I24" s="157" t="s">
        <v>123</v>
      </c>
      <c r="J24" s="118" t="s">
        <v>268</v>
      </c>
      <c r="K24" s="158">
        <v>900000</v>
      </c>
      <c r="L24" s="159"/>
      <c r="M24" s="159"/>
      <c r="N24" s="157"/>
      <c r="O24" s="157"/>
      <c r="P24" s="160">
        <f>SUM(PAPI20_22_23[[#This Row],[Recurso financeiro estimado no ano
(R$) - Cobrança Estadual]:[Especificar Fonte - "Outras"]])</f>
        <v>900000</v>
      </c>
      <c r="Q24" s="158">
        <v>1596157.69</v>
      </c>
      <c r="R24" s="158">
        <v>1041671.06</v>
      </c>
      <c r="S24" s="118" t="s">
        <v>309</v>
      </c>
    </row>
    <row r="25" spans="1:19" s="79" customFormat="1" ht="216" customHeight="1" x14ac:dyDescent="0.25">
      <c r="A25" s="164" t="s">
        <v>267</v>
      </c>
      <c r="B25" s="140">
        <v>2023</v>
      </c>
      <c r="C25" s="141" t="s">
        <v>60</v>
      </c>
      <c r="D25" s="140" t="s">
        <v>79</v>
      </c>
      <c r="E25" s="118" t="s">
        <v>253</v>
      </c>
      <c r="F25" s="118" t="s">
        <v>254</v>
      </c>
      <c r="G25" s="132">
        <v>0.9</v>
      </c>
      <c r="H25" s="141" t="s">
        <v>123</v>
      </c>
      <c r="I25" s="141" t="s">
        <v>123</v>
      </c>
      <c r="J25" s="118" t="s">
        <v>268</v>
      </c>
      <c r="K25" s="103">
        <v>900000</v>
      </c>
      <c r="L25" s="113"/>
      <c r="M25" s="113"/>
      <c r="N25" s="100"/>
      <c r="O25" s="100"/>
      <c r="P25" s="144">
        <f>SUM(PAPI20_22_23[[#This Row],[Recurso financeiro estimado no ano
(R$) - Cobrança Estadual]:[Especificar Fonte - "Outras"]])</f>
        <v>900000</v>
      </c>
      <c r="Q25" s="142">
        <v>1016059</v>
      </c>
      <c r="R25" s="103"/>
      <c r="S25" s="104" t="s">
        <v>296</v>
      </c>
    </row>
    <row r="26" spans="1:19" s="79" customFormat="1" ht="60" x14ac:dyDescent="0.25">
      <c r="A26" s="95" t="s">
        <v>248</v>
      </c>
      <c r="B26" s="140">
        <v>2022</v>
      </c>
      <c r="C26" s="141" t="s">
        <v>68</v>
      </c>
      <c r="D26" s="140" t="s">
        <v>136</v>
      </c>
      <c r="E26" s="117" t="s">
        <v>236</v>
      </c>
      <c r="F26" s="124" t="s">
        <v>230</v>
      </c>
      <c r="G26" s="132">
        <v>0.6</v>
      </c>
      <c r="H26" s="141" t="s">
        <v>123</v>
      </c>
      <c r="I26" s="141" t="s">
        <v>123</v>
      </c>
      <c r="J26" s="118" t="s">
        <v>240</v>
      </c>
      <c r="K26" s="142"/>
      <c r="L26" s="143"/>
      <c r="M26" s="143"/>
      <c r="N26" s="141"/>
      <c r="O26" s="141"/>
      <c r="P26" s="144"/>
      <c r="Q26" s="142"/>
      <c r="R26" s="142">
        <v>167208.88</v>
      </c>
      <c r="S26" s="118" t="s">
        <v>283</v>
      </c>
    </row>
    <row r="27" spans="1:19" s="79" customFormat="1" ht="60" x14ac:dyDescent="0.25">
      <c r="A27" s="99" t="s">
        <v>248</v>
      </c>
      <c r="B27" s="102">
        <v>2023</v>
      </c>
      <c r="C27" s="100" t="s">
        <v>68</v>
      </c>
      <c r="D27" s="102" t="s">
        <v>136</v>
      </c>
      <c r="E27" s="117" t="s">
        <v>236</v>
      </c>
      <c r="F27" s="124" t="s">
        <v>230</v>
      </c>
      <c r="G27" s="132">
        <v>1</v>
      </c>
      <c r="H27" s="163" t="s">
        <v>123</v>
      </c>
      <c r="I27" s="141" t="s">
        <v>123</v>
      </c>
      <c r="J27" s="118" t="s">
        <v>240</v>
      </c>
      <c r="K27" s="103">
        <v>600000</v>
      </c>
      <c r="L27" s="113"/>
      <c r="M27" s="113"/>
      <c r="N27" s="100"/>
      <c r="O27" s="100"/>
      <c r="P27" s="144">
        <f>SUM(PAPI20_22_23[[#This Row],[Recurso financeiro estimado no ano
(R$) - Cobrança Estadual]:[Especificar Fonte - "Outras"]])</f>
        <v>600000</v>
      </c>
      <c r="Q27" s="142">
        <v>896377.83</v>
      </c>
      <c r="R27" s="103"/>
      <c r="S27" s="104" t="s">
        <v>297</v>
      </c>
    </row>
    <row r="28" spans="1:19" s="79" customFormat="1" ht="30" x14ac:dyDescent="0.25">
      <c r="A28" s="119" t="s">
        <v>243</v>
      </c>
      <c r="B28" s="156">
        <v>2022</v>
      </c>
      <c r="C28" s="157" t="s">
        <v>71</v>
      </c>
      <c r="D28" s="156" t="s">
        <v>136</v>
      </c>
      <c r="E28" s="131" t="s">
        <v>269</v>
      </c>
      <c r="F28" s="129" t="s">
        <v>270</v>
      </c>
      <c r="G28" s="128">
        <v>1</v>
      </c>
      <c r="H28" s="157" t="s">
        <v>125</v>
      </c>
      <c r="I28" s="157" t="s">
        <v>132</v>
      </c>
      <c r="J28" s="95" t="s">
        <v>238</v>
      </c>
      <c r="K28" s="158"/>
      <c r="L28" s="158">
        <v>150000</v>
      </c>
      <c r="M28" s="159"/>
      <c r="N28" s="157"/>
      <c r="O28" s="157"/>
      <c r="P28" s="160">
        <f>SUM(PAPI20_22_23[[#This Row],[Recurso financeiro estimado no ano
(R$) - Cobrança Estadual]:[Especificar Fonte - "Outras"]])</f>
        <v>150000</v>
      </c>
      <c r="Q28" s="158"/>
      <c r="R28" s="158"/>
      <c r="S28" s="118"/>
    </row>
    <row r="29" spans="1:19" s="79" customFormat="1" ht="30" x14ac:dyDescent="0.25">
      <c r="A29" s="99" t="s">
        <v>243</v>
      </c>
      <c r="B29" s="102">
        <v>2023</v>
      </c>
      <c r="C29" s="100" t="s">
        <v>71</v>
      </c>
      <c r="D29" s="102" t="s">
        <v>136</v>
      </c>
      <c r="E29" s="124" t="s">
        <v>269</v>
      </c>
      <c r="F29" s="117" t="s">
        <v>270</v>
      </c>
      <c r="G29" s="132"/>
      <c r="H29" s="141" t="s">
        <v>125</v>
      </c>
      <c r="I29" s="141" t="s">
        <v>132</v>
      </c>
      <c r="J29" s="100" t="s">
        <v>238</v>
      </c>
      <c r="K29" s="103"/>
      <c r="L29" s="113"/>
      <c r="M29" s="113"/>
      <c r="N29" s="100"/>
      <c r="O29" s="100"/>
      <c r="P29" s="78"/>
      <c r="Q29" s="103"/>
      <c r="R29" s="103"/>
      <c r="S29" s="104"/>
    </row>
    <row r="30" spans="1:19" s="79" customFormat="1" ht="75" x14ac:dyDescent="0.25">
      <c r="A30" s="95" t="s">
        <v>271</v>
      </c>
      <c r="B30" s="140">
        <v>2022</v>
      </c>
      <c r="C30" s="141" t="s">
        <v>73</v>
      </c>
      <c r="D30" s="140" t="s">
        <v>136</v>
      </c>
      <c r="E30" s="118" t="s">
        <v>293</v>
      </c>
      <c r="F30" s="118" t="s">
        <v>231</v>
      </c>
      <c r="G30" s="132">
        <v>0.5</v>
      </c>
      <c r="H30" s="141" t="s">
        <v>123</v>
      </c>
      <c r="I30" s="141" t="s">
        <v>123</v>
      </c>
      <c r="J30" s="118" t="s">
        <v>241</v>
      </c>
      <c r="K30" s="142"/>
      <c r="L30" s="142">
        <v>241884.9</v>
      </c>
      <c r="M30" s="143"/>
      <c r="N30" s="141"/>
      <c r="O30" s="141"/>
      <c r="P30" s="144">
        <f>SUM(PAPI20_22_23[[#This Row],[Recurso financeiro estimado no ano
(R$) - Cobrança Estadual]:[Especificar Fonte - "Outras"]])</f>
        <v>241884.9</v>
      </c>
      <c r="Q30" s="142"/>
      <c r="R30" s="142"/>
      <c r="S30" s="118"/>
    </row>
    <row r="31" spans="1:19" s="79" customFormat="1" ht="75" x14ac:dyDescent="0.25">
      <c r="A31" s="164" t="s">
        <v>271</v>
      </c>
      <c r="B31" s="140">
        <v>2023</v>
      </c>
      <c r="C31" s="141" t="s">
        <v>73</v>
      </c>
      <c r="D31" s="140" t="s">
        <v>136</v>
      </c>
      <c r="E31" s="118" t="s">
        <v>272</v>
      </c>
      <c r="F31" s="118" t="s">
        <v>231</v>
      </c>
      <c r="G31" s="132">
        <v>1</v>
      </c>
      <c r="H31" s="141" t="s">
        <v>123</v>
      </c>
      <c r="I31" s="141" t="s">
        <v>123</v>
      </c>
      <c r="J31" s="118" t="s">
        <v>241</v>
      </c>
      <c r="K31" s="103"/>
      <c r="L31" s="142">
        <v>327289.09999999998</v>
      </c>
      <c r="M31" s="113"/>
      <c r="N31" s="100"/>
      <c r="O31" s="100"/>
      <c r="P31" s="144">
        <f>SUM(PAPI20_22_23[[#This Row],[Recurso financeiro estimado no ano
(R$) - Cobrança Estadual]:[Especificar Fonte - "Outras"]])</f>
        <v>327289.09999999998</v>
      </c>
      <c r="Q31" s="142">
        <v>523810.28</v>
      </c>
      <c r="R31" s="103"/>
      <c r="S31" s="104" t="s">
        <v>310</v>
      </c>
    </row>
    <row r="32" spans="1:19" s="79" customFormat="1" ht="30" x14ac:dyDescent="0.25">
      <c r="A32" s="164" t="s">
        <v>291</v>
      </c>
      <c r="B32" s="140">
        <v>2022</v>
      </c>
      <c r="C32" s="141" t="s">
        <v>75</v>
      </c>
      <c r="D32" s="140" t="s">
        <v>136</v>
      </c>
      <c r="E32" s="101" t="s">
        <v>237</v>
      </c>
      <c r="F32" s="101" t="s">
        <v>232</v>
      </c>
      <c r="G32" s="112">
        <v>1</v>
      </c>
      <c r="H32" s="100" t="s">
        <v>125</v>
      </c>
      <c r="I32" s="100" t="s">
        <v>128</v>
      </c>
      <c r="J32" s="100" t="s">
        <v>225</v>
      </c>
      <c r="K32" s="103">
        <v>30000</v>
      </c>
      <c r="L32" s="113"/>
      <c r="M32" s="113"/>
      <c r="N32" s="100"/>
      <c r="O32" s="100"/>
      <c r="P32" s="144">
        <f>SUM(PAPI20_22_23[[#This Row],[Recurso financeiro estimado no ano
(R$) - Cobrança Estadual]:[Especificar Fonte - "Outras"]])</f>
        <v>30000</v>
      </c>
      <c r="Q32" s="142">
        <v>30000</v>
      </c>
      <c r="R32" s="142">
        <v>30000</v>
      </c>
      <c r="S32" s="104" t="s">
        <v>292</v>
      </c>
    </row>
  </sheetData>
  <sheetProtection insertRows="0" insertHyperlinks="0" deleteRows="0" sort="0"/>
  <phoneticPr fontId="6" type="noConversion"/>
  <conditionalFormatting sqref="D1:D32 E18:E27">
    <cfRule type="containsText" dxfId="9" priority="82" operator="containsText" text="Não prioritário">
      <formula>NOT(ISERROR(SEARCH("Não prioritário",D1)))</formula>
    </cfRule>
    <cfRule type="containsText" dxfId="8" priority="83" operator="containsText" text="Prioritário">
      <formula>NOT(ISERROR(SEARCH("Prioritário",D1)))</formula>
    </cfRule>
    <cfRule type="containsText" dxfId="7" priority="84" operator="containsText" text="PDC 1 e 2">
      <formula>NOT(ISERROR(SEARCH("PDC 1 e 2",D1)))</formula>
    </cfRule>
  </conditionalFormatting>
  <conditionalFormatting sqref="D2:D5">
    <cfRule type="containsText" dxfId="6" priority="68" operator="containsText" text="Não prioritário">
      <formula>NOT(ISERROR(SEARCH("Não prioritário",D2)))</formula>
    </cfRule>
    <cfRule type="containsText" dxfId="5" priority="69" operator="containsText" text="Prioritário">
      <formula>NOT(ISERROR(SEARCH("Prioritário",D2)))</formula>
    </cfRule>
    <cfRule type="containsText" dxfId="4" priority="70" operator="containsText" text="PDC 1 e 2">
      <formula>NOT(ISERROR(SEARCH("PDC 1 e 2",D2)))</formula>
    </cfRule>
  </conditionalFormatting>
  <conditionalFormatting sqref="E7:E10 E14:E15 E30:E31">
    <cfRule type="containsText" dxfId="3" priority="1" operator="containsText" text="Não prioritário">
      <formula>NOT(ISERROR(SEARCH("Não prioritário",E7)))</formula>
    </cfRule>
    <cfRule type="containsText" dxfId="2" priority="2" operator="containsText" text="Prioritário">
      <formula>NOT(ISERROR(SEARCH("Prioritário",E7)))</formula>
    </cfRule>
    <cfRule type="containsText" dxfId="1" priority="3" operator="containsText" text="PDC 1 e 2">
      <formula>NOT(ISERROR(SEARCH("PDC 1 e 2",E7)))</formula>
    </cfRule>
  </conditionalFormatting>
  <conditionalFormatting sqref="G6:G32">
    <cfRule type="dataBar" priority="6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O2:O32">
    <cfRule type="cellIs" dxfId="0" priority="14" operator="equal">
      <formula>"Especifique a fonte aqui"</formula>
    </cfRule>
  </conditionalFormatting>
  <dataValidations count="7">
    <dataValidation type="list" allowBlank="1" showInputMessage="1" showErrorMessage="1" sqref="B2:B32" xr:uid="{0CCC94E0-8E18-49E5-BC4A-1B253B2E92E3}">
      <formula1>"2022,2023"</formula1>
    </dataValidation>
    <dataValidation type="custom" allowBlank="1" showInputMessage="1" showErrorMessage="1" sqref="O2:O32" xr:uid="{B03C00BD-CB9E-4C2E-8008-003FBAF37E72}">
      <formula1>"N1&gt;1"</formula1>
    </dataValidation>
    <dataValidation type="decimal" operator="greaterThan" allowBlank="1" showInputMessage="1" showErrorMessage="1" error="Somente são permitidos números." sqref="K2:N32" xr:uid="{77950788-3C4B-40ED-97C9-1CF5206C0BE5}">
      <formula1>0</formula1>
    </dataValidation>
    <dataValidation type="decimal" allowBlank="1" showInputMessage="1" showErrorMessage="1" error="Digite um número para repsentar um valor de 0% a 200%_x000a__x000a_" sqref="G2:G32" xr:uid="{DB5D36E3-54F4-4AF9-A9E6-025D990DA2E4}">
      <formula1>0</formula1>
      <formula2>2</formula2>
    </dataValidation>
    <dataValidation type="list" allowBlank="1" showInputMessage="1" showErrorMessage="1" sqref="H2:H32" xr:uid="{E593449F-8324-4D82-B681-80D43985F14A}">
      <formula1>INDIRECT("Op_Executor[Executor]")</formula1>
    </dataValidation>
    <dataValidation type="list" allowBlank="1" showInputMessage="1" showErrorMessage="1" sqref="I2:I32" xr:uid="{5C320FA4-F681-402B-866A-98B473F9D64F}">
      <formula1>INDIRECT("Op_Area[Área de abrangência]")</formula1>
    </dataValidation>
    <dataValidation type="decimal" allowBlank="1" showInputMessage="1" showErrorMessage="1" sqref="Q11:R32 R10 Q2:R9" xr:uid="{863BD551-CAD6-479F-97FA-BEE771AD0FEB}">
      <formula1>0</formula1>
      <formula2>99999999999999900000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G6:G32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254188-3C93-4A8B-8321-897692383D73}">
          <x14:formula1>
            <xm:f>Operacional!$D$2:$D$11</xm:f>
          </x14:formula1>
          <xm:sqref>I120:I439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H120:H443</xm:sqref>
        </x14:dataValidation>
        <x14:dataValidation type="list" allowBlank="1" showInputMessage="1" showErrorMessage="1" xr:uid="{5780E960-CB2C-43B5-91DA-6F518BC3D82B}">
          <x14:formula1>
            <xm:f>Operacional!$B$2:$B$27</xm:f>
          </x14:formula1>
          <xm:sqref>C2:C32</xm:sqref>
        </x14:dataValidation>
        <x14:dataValidation type="list" allowBlank="1" showInputMessage="1" showErrorMessage="1" xr:uid="{5C4F1579-2D54-43C1-B364-1CEA18A5C83D}">
          <x14:formula1>
            <xm:f>OFFSET(Operacional!$A$37,1,MATCH(C2,Operacional!$A$37:$Z$37,0)-1,COUNTA(OFFSET(Operacional!$A$37,1,MATCH(C2,Operacional!$A$37:$Z$37,0)-1,15)),1)</xm:f>
          </x14:formula1>
          <xm:sqref>D2:D32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workbookViewId="0">
      <pane ySplit="2" topLeftCell="A21" activePane="bottomLeft" state="frozen"/>
      <selection pane="bottomLeft" activeCell="A3" sqref="A3"/>
    </sheetView>
  </sheetViews>
  <sheetFormatPr defaultRowHeight="15" x14ac:dyDescent="0.25"/>
  <cols>
    <col min="1" max="1" width="23.7109375" customWidth="1"/>
    <col min="2" max="2" width="16.140625" bestFit="1" customWidth="1"/>
    <col min="3" max="4" width="21.42578125" customWidth="1"/>
    <col min="5" max="5" width="15.140625" bestFit="1" customWidth="1"/>
    <col min="6" max="6" width="19.7109375" style="9" customWidth="1"/>
    <col min="7" max="7" width="6" customWidth="1"/>
    <col min="8" max="8" width="25" customWidth="1"/>
    <col min="9" max="9" width="15" customWidth="1"/>
    <col min="10" max="11" width="17.7109375" style="9" customWidth="1"/>
    <col min="12" max="12" width="14.140625" style="9" bestFit="1" customWidth="1"/>
    <col min="13" max="13" width="11.140625" bestFit="1" customWidth="1"/>
    <col min="15" max="15" width="17.28515625" bestFit="1" customWidth="1"/>
    <col min="16" max="16" width="17.28515625" customWidth="1"/>
    <col min="17" max="18" width="11.140625" bestFit="1" customWidth="1"/>
    <col min="19" max="19" width="32.28515625" bestFit="1" customWidth="1"/>
  </cols>
  <sheetData>
    <row r="1" spans="1:19" ht="18.75" x14ac:dyDescent="0.25">
      <c r="A1" s="46" t="s">
        <v>21</v>
      </c>
      <c r="B1" s="14"/>
      <c r="C1" s="15" t="s">
        <v>22</v>
      </c>
      <c r="D1" s="15"/>
      <c r="E1" s="15"/>
      <c r="F1" s="16"/>
      <c r="H1" s="47" t="s">
        <v>23</v>
      </c>
      <c r="I1" s="52" t="s">
        <v>24</v>
      </c>
      <c r="J1" s="50"/>
      <c r="K1" s="50"/>
      <c r="L1" s="52"/>
      <c r="M1" s="53"/>
      <c r="N1" s="48" t="s">
        <v>25</v>
      </c>
      <c r="O1" s="48"/>
      <c r="P1" s="48"/>
      <c r="Q1" s="48"/>
      <c r="R1" s="49"/>
      <c r="S1" s="37" t="s">
        <v>26</v>
      </c>
    </row>
    <row r="2" spans="1:19" x14ac:dyDescent="0.25">
      <c r="A2" s="13" t="s">
        <v>2</v>
      </c>
      <c r="B2" s="13" t="s">
        <v>27</v>
      </c>
      <c r="C2" s="13" t="s">
        <v>28</v>
      </c>
      <c r="D2" s="13" t="s">
        <v>29</v>
      </c>
      <c r="E2" s="13" t="s">
        <v>30</v>
      </c>
      <c r="F2" s="13" t="s">
        <v>31</v>
      </c>
      <c r="H2" s="39" t="s">
        <v>2</v>
      </c>
      <c r="I2" s="54" t="s">
        <v>27</v>
      </c>
      <c r="J2" s="54" t="s">
        <v>28</v>
      </c>
      <c r="K2" s="54" t="s">
        <v>29</v>
      </c>
      <c r="L2" s="54" t="s">
        <v>30</v>
      </c>
      <c r="M2" s="54" t="s">
        <v>31</v>
      </c>
      <c r="N2" s="51" t="s">
        <v>27</v>
      </c>
      <c r="O2" s="12" t="s">
        <v>28</v>
      </c>
      <c r="P2" s="12" t="s">
        <v>29</v>
      </c>
      <c r="Q2" s="38" t="s">
        <v>30</v>
      </c>
      <c r="R2" s="12" t="s">
        <v>31</v>
      </c>
      <c r="S2" s="18" t="s">
        <v>31</v>
      </c>
    </row>
    <row r="3" spans="1:19" x14ac:dyDescent="0.25">
      <c r="A3" s="3" t="s">
        <v>32</v>
      </c>
      <c r="B3" s="40">
        <f>SUMIFS(PAPI20_21[Recurso financeiro estimado no ano (R$) - CFURH],PAPI20_21[SubPDC],A3,PAPI20_21[Ano],2021)</f>
        <v>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0</v>
      </c>
      <c r="G3" s="17"/>
      <c r="H3" s="3" t="s">
        <v>33</v>
      </c>
      <c r="I3" s="45">
        <f>SUMIFS(PAPI20_22_23[Recurso financeiro estimado no ano (R$) - CFURH],PAPI20_22_23[SubPDC],'Consolidaçao - 1'!H3,PAPI20_22_23[Ano],2022)</f>
        <v>0</v>
      </c>
      <c r="J3" s="45">
        <f>SUMIFS(PAPI20_22_23[Recurso financeiro estimado no ano
(R$) - Cobrança Estadual],PAPI20_22_23[SubPDC],'Consolidaçao - 1'!H3,PAPI20_22_23[Ano],2022)</f>
        <v>300000</v>
      </c>
      <c r="K3" s="45">
        <f>SUMIFS(PAPI20_22_23[Recurso financeiro estimado no ano
(R$) - Cobrança Federal],PAPI20_22_23[SubPDC],'Consolidaçao - 1'!H3,PAPI20_22_23[Ano],2022)</f>
        <v>0</v>
      </c>
      <c r="L3" s="45">
        <f>SUMIFS(PAPI20_22_23[Recurso financeiro estimado no ano (R$) - Outras],PAPI20_22_23[SubPDC],'Consolidaçao - 1'!H3,PAPI20_22_23[Ano],2022)</f>
        <v>0</v>
      </c>
      <c r="M3" s="42">
        <f t="shared" ref="M3:M28" si="1">SUM(I3:L3)</f>
        <v>300000</v>
      </c>
      <c r="N3" s="45">
        <f>SUMIFS(PAPI20_22_23[Recurso financeiro estimado no ano (R$) - CFURH],PAPI20_22_23[SubPDC],'Consolidaçao - 1'!H3,PAPI20_22_23[Ano],2023)</f>
        <v>0</v>
      </c>
      <c r="O3" s="45">
        <f>SUMIFS(PAPI20_22_23[Recurso financeiro estimado no ano
(R$) - Cobrança Estadual],PAPI20_22_23[SubPDC],'Consolidaçao - 1'!M3,PAPI20_22_23[Ano],2023)</f>
        <v>0</v>
      </c>
      <c r="P3" s="45">
        <f>SUMIFS(PAPI20_22_23[Recurso financeiro estimado no ano
(R$) - Cobrança Federal],PAPI20_22_23[SubPDC],'Consolidaçao - 1'!M3,PAPI20_22_23[Ano],2023)</f>
        <v>0</v>
      </c>
      <c r="Q3" s="45">
        <f>SUMIFS(PAPI20_22_23[Recurso financeiro estimado no ano (R$) - Outras],PAPI20_22_23[SubPDC],'Consolidaçao - 1'!M3,PAPI20_22_23[Ano],2023)</f>
        <v>0</v>
      </c>
      <c r="R3" s="43">
        <f t="shared" ref="R3:R28" si="2">SUM(N3:Q3)</f>
        <v>0</v>
      </c>
      <c r="S3" s="44">
        <f>SUM(M3,R3)</f>
        <v>300000</v>
      </c>
    </row>
    <row r="4" spans="1:19" x14ac:dyDescent="0.25">
      <c r="A4" s="3" t="s">
        <v>19</v>
      </c>
      <c r="B4" s="40">
        <f>SUMIFS(PAPI20_21[Recurso financeiro estimado no ano (R$) - CFURH],PAPI20_21[SubPDC],A4,PAPI20_21[Ano],2021)</f>
        <v>0</v>
      </c>
      <c r="C4" s="40">
        <f>SUMIFS(PAPI20_21[Recurso financeiro estimado no ano
(R$) - Cobrança Estadual],PAPI20_21[SubPDC],A4,PAPI20_21[Ano],2021)</f>
        <v>150000</v>
      </c>
      <c r="D4" s="40">
        <f>SUMIFS(PAPI20_21[Recurso financeiro estimado no ano
(R$) - Cobrança Federal],PAPI20_21[SubPDC],A4,PAPI20_21[Ano],2021)</f>
        <v>0</v>
      </c>
      <c r="E4" s="40">
        <f>SUMIFS(PAPI20_21[Recurso financeiro estimado no ano (R$) - Outras],PAPI20_21[SubPDC],A4,PAPI20_21[Ano],2021)</f>
        <v>0</v>
      </c>
      <c r="F4" s="41">
        <f t="shared" si="0"/>
        <v>150000</v>
      </c>
      <c r="H4" s="3" t="s">
        <v>19</v>
      </c>
      <c r="I4" s="45">
        <f>SUMIFS(PAPI20_22_23[Recurso financeiro estimado no ano (R$) - CFURH],PAPI20_22_23[SubPDC],'Consolidaçao - 1'!H4,PAPI20_22_23[Ano],2022)</f>
        <v>0</v>
      </c>
      <c r="J4" s="45">
        <f>SUMIFS(PAPI20_22_23[Recurso financeiro estimado no ano
(R$) - Cobrança Estadual],PAPI20_22_23[SubPDC],'Consolidaçao - 1'!H4,PAPI20_22_23[Ano],2022)</f>
        <v>195000</v>
      </c>
      <c r="K4" s="45">
        <f>SUMIFS(PAPI20_22_23[Recurso financeiro estimado no ano
(R$) - Cobrança Federal],PAPI20_22_23[SubPDC],'Consolidaçao - 1'!H4,PAPI20_22_23[Ano],2022)</f>
        <v>0</v>
      </c>
      <c r="L4" s="45">
        <f>SUMIFS(PAPI20_22_23[Recurso financeiro estimado no ano (R$) - Outras],PAPI20_22_23[SubPDC],'Consolidaçao - 1'!H4,PAPI20_22_23[Ano],2022)</f>
        <v>0</v>
      </c>
      <c r="M4" s="42">
        <f t="shared" si="1"/>
        <v>195000</v>
      </c>
      <c r="N4" s="45">
        <f>SUMIFS(PAPI20_22_23[Recurso financeiro estimado no ano (R$) - CFURH],PAPI20_22_23[SubPDC],'Consolidaçao - 1'!H4,PAPI20_22_23[Ano],2023)</f>
        <v>0</v>
      </c>
      <c r="O4" s="45">
        <f>SUMIFS(PAPI20_22_23[Recurso financeiro estimado no ano
(R$) - Cobrança Estadual],PAPI20_22_23[SubPDC],'Consolidaçao - 1'!M4,PAPI20_22_23[Ano],2023)</f>
        <v>0</v>
      </c>
      <c r="P4" s="45">
        <f>SUMIFS(PAPI20_22_23[Recurso financeiro estimado no ano
(R$) - Cobrança Federal],PAPI20_22_23[SubPDC],'Consolidaçao - 1'!M4,PAPI20_22_23[Ano],2023)</f>
        <v>0</v>
      </c>
      <c r="Q4" s="45">
        <f>SUMIFS(PAPI20_22_23[Recurso financeiro estimado no ano (R$) - Outras],PAPI20_22_23[SubPDC],'Consolidaçao - 1'!M4,PAPI20_22_23[Ano],2023)</f>
        <v>0</v>
      </c>
      <c r="R4" s="43">
        <f t="shared" si="2"/>
        <v>0</v>
      </c>
      <c r="S4" s="44">
        <f t="shared" ref="S4:S28" si="3">SUM(M4,R4)</f>
        <v>195000</v>
      </c>
    </row>
    <row r="5" spans="1:19" x14ac:dyDescent="0.25">
      <c r="A5" s="3" t="s">
        <v>34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35</v>
      </c>
      <c r="I5" s="45">
        <f>SUMIFS(PAPI20_22_23[Recurso financeiro estimado no ano (R$) - CFURH],PAPI20_22_23[SubPDC],'Consolidaçao - 1'!H5,PAPI20_22_23[Ano],2022)</f>
        <v>0</v>
      </c>
      <c r="J5" s="45">
        <f>SUMIFS(PAPI20_22_23[Recurso financeiro estimado no ano
(R$) - Cobrança Estadual],PAPI20_22_23[SubPDC],'Consolidaçao - 1'!H5,PAPI20_22_23[Ano],2022)</f>
        <v>0</v>
      </c>
      <c r="K5" s="45">
        <f>SUMIFS(PAPI20_22_23[Recurso financeiro estimado no ano
(R$) - Cobrança Federal],PAPI20_22_23[SubPDC],'Consolidaçao - 1'!H5,PAPI20_22_23[Ano],2022)</f>
        <v>0</v>
      </c>
      <c r="L5" s="45">
        <f>SUMIFS(PAPI20_22_23[Recurso financeiro estimado no ano (R$) - Outras],PAPI20_22_23[SubPDC],'Consolidaçao - 1'!H5,PAPI20_22_23[Ano],2022)</f>
        <v>0</v>
      </c>
      <c r="M5" s="42">
        <f t="shared" si="1"/>
        <v>0</v>
      </c>
      <c r="N5" s="45">
        <f>SUMIFS(PAPI20_22_23[Recurso financeiro estimado no ano (R$) - CFURH],PAPI20_22_23[SubPDC],'Consolidaçao - 1'!H5,PAPI20_22_23[Ano],2023)</f>
        <v>0</v>
      </c>
      <c r="O5" s="45">
        <f>SUMIFS(PAPI20_22_23[Recurso financeiro estimado no ano
(R$) - Cobrança Estadual],PAPI20_22_23[SubPDC],'Consolidaçao - 1'!M5,PAPI20_22_23[Ano],2023)</f>
        <v>0</v>
      </c>
      <c r="P5" s="45">
        <f>SUMIFS(PAPI20_22_23[Recurso financeiro estimado no ano
(R$) - Cobrança Federal],PAPI20_22_23[SubPDC],'Consolidaçao - 1'!M5,PAPI20_22_23[Ano],2023)</f>
        <v>0</v>
      </c>
      <c r="Q5" s="45">
        <f>SUMIFS(PAPI20_22_23[Recurso financeiro estimado no ano (R$) - Outras],PAPI20_22_23[SubPDC],'Consolidaçao - 1'!M5,PAPI20_22_23[Ano],2023)</f>
        <v>0</v>
      </c>
      <c r="R5" s="43">
        <f t="shared" si="2"/>
        <v>0</v>
      </c>
      <c r="S5" s="44">
        <f t="shared" si="3"/>
        <v>0</v>
      </c>
    </row>
    <row r="6" spans="1:19" x14ac:dyDescent="0.25">
      <c r="A6" s="3" t="s">
        <v>36</v>
      </c>
      <c r="B6" s="40">
        <f>SUMIFS(PAPI20_21[Recurso financeiro estimado no ano (R$) - CFURH],PAPI20_21[SubPDC],A6,PAPI20_21[Ano],2021)</f>
        <v>0</v>
      </c>
      <c r="C6" s="40">
        <f>SUMIFS(PAPI20_21[Recurso financeiro estimado no ano
(R$) - Cobrança Estadual],PAPI20_21[SubPDC],A6,PAPI20_21[Ano],2021)</f>
        <v>0</v>
      </c>
      <c r="D6" s="40">
        <f>SUMIFS(PAPI20_21[Recurso financeiro estimado no ano
(R$) - Cobrança Federal],PAPI20_21[SubPDC],A6,PAPI20_21[Ano],2021)</f>
        <v>0</v>
      </c>
      <c r="E6" s="40">
        <f>SUMIFS(PAPI20_21[Recurso financeiro estimado no ano (R$) - Outras],PAPI20_21[SubPDC],A6,PAPI20_21[Ano],2021)</f>
        <v>0</v>
      </c>
      <c r="F6" s="41">
        <f t="shared" si="0"/>
        <v>0</v>
      </c>
      <c r="H6" s="3" t="s">
        <v>37</v>
      </c>
      <c r="I6" s="45">
        <f>SUMIFS(PAPI20_22_23[Recurso financeiro estimado no ano (R$) - CFURH],PAPI20_22_23[SubPDC],'Consolidaçao - 1'!H6,PAPI20_22_23[Ano],2022)</f>
        <v>0</v>
      </c>
      <c r="J6" s="45">
        <f>SUMIFS(PAPI20_22_23[Recurso financeiro estimado no ano
(R$) - Cobrança Estadual],PAPI20_22_23[SubPDC],'Consolidaçao - 1'!H6,PAPI20_22_23[Ano],2022)</f>
        <v>200000</v>
      </c>
      <c r="K6" s="45">
        <f>SUMIFS(PAPI20_22_23[Recurso financeiro estimado no ano
(R$) - Cobrança Federal],PAPI20_22_23[SubPDC],'Consolidaçao - 1'!H6,PAPI20_22_23[Ano],2022)</f>
        <v>0</v>
      </c>
      <c r="L6" s="45">
        <f>SUMIFS(PAPI20_22_23[Recurso financeiro estimado no ano (R$) - Outras],PAPI20_22_23[SubPDC],'Consolidaçao - 1'!H6,PAPI20_22_23[Ano],2022)</f>
        <v>0</v>
      </c>
      <c r="M6" s="42">
        <f t="shared" si="1"/>
        <v>200000</v>
      </c>
      <c r="N6" s="45">
        <f>SUMIFS(PAPI20_22_23[Recurso financeiro estimado no ano (R$) - CFURH],PAPI20_22_23[SubPDC],'Consolidaçao - 1'!H6,PAPI20_22_23[Ano],2023)</f>
        <v>0</v>
      </c>
      <c r="O6" s="45">
        <f>SUMIFS(PAPI20_22_23[Recurso financeiro estimado no ano
(R$) - Cobrança Estadual],PAPI20_22_23[SubPDC],'Consolidaçao - 1'!M6,PAPI20_22_23[Ano],2023)</f>
        <v>0</v>
      </c>
      <c r="P6" s="45">
        <f>SUMIFS(PAPI20_22_23[Recurso financeiro estimado no ano
(R$) - Cobrança Federal],PAPI20_22_23[SubPDC],'Consolidaçao - 1'!M6,PAPI20_22_23[Ano],2023)</f>
        <v>0</v>
      </c>
      <c r="Q6" s="45">
        <f>SUMIFS(PAPI20_22_23[Recurso financeiro estimado no ano (R$) - Outras],PAPI20_22_23[SubPDC],'Consolidaçao - 1'!M6,PAPI20_22_23[Ano],2023)</f>
        <v>0</v>
      </c>
      <c r="R6" s="43">
        <f t="shared" si="2"/>
        <v>0</v>
      </c>
      <c r="S6" s="44">
        <f t="shared" si="3"/>
        <v>200000</v>
      </c>
    </row>
    <row r="7" spans="1:19" x14ac:dyDescent="0.25">
      <c r="A7" s="3" t="s">
        <v>38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39</v>
      </c>
      <c r="I7" s="45">
        <f>SUMIFS(PAPI20_22_23[Recurso financeiro estimado no ano (R$) - CFURH],PAPI20_22_23[SubPDC],'Consolidaçao - 1'!H7,PAPI20_22_23[Ano],2022)</f>
        <v>0</v>
      </c>
      <c r="J7" s="45">
        <f>SUMIFS(PAPI20_22_23[Recurso financeiro estimado no ano
(R$) - Cobrança Estadual],PAPI20_22_23[SubPDC],'Consolidaçao - 1'!H7,PAPI20_22_23[Ano],2022)</f>
        <v>0</v>
      </c>
      <c r="K7" s="45">
        <f>SUMIFS(PAPI20_22_23[Recurso financeiro estimado no ano
(R$) - Cobrança Federal],PAPI20_22_23[SubPDC],'Consolidaçao - 1'!H7,PAPI20_22_23[Ano],2022)</f>
        <v>0</v>
      </c>
      <c r="L7" s="45">
        <f>SUMIFS(PAPI20_22_23[Recurso financeiro estimado no ano (R$) - Outras],PAPI20_22_23[SubPDC],'Consolidaçao - 1'!H7,PAPI20_22_23[Ano],2022)</f>
        <v>0</v>
      </c>
      <c r="M7" s="42">
        <f t="shared" si="1"/>
        <v>0</v>
      </c>
      <c r="N7" s="45">
        <f>SUMIFS(PAPI20_22_23[Recurso financeiro estimado no ano (R$) - CFURH],PAPI20_22_23[SubPDC],'Consolidaçao - 1'!H7,PAPI20_22_23[Ano],2023)</f>
        <v>0</v>
      </c>
      <c r="O7" s="45">
        <f>SUMIFS(PAPI20_22_23[Recurso financeiro estimado no ano
(R$) - Cobrança Estadual],PAPI20_22_23[SubPDC],'Consolidaçao - 1'!M7,PAPI20_22_23[Ano],2023)</f>
        <v>0</v>
      </c>
      <c r="P7" s="45">
        <f>SUMIFS(PAPI20_22_23[Recurso financeiro estimado no ano
(R$) - Cobrança Federal],PAPI20_22_23[SubPDC],'Consolidaçao - 1'!M7,PAPI20_22_23[Ano],2023)</f>
        <v>0</v>
      </c>
      <c r="Q7" s="45">
        <f>SUMIFS(PAPI20_22_23[Recurso financeiro estimado no ano (R$) - Outras],PAPI20_22_23[SubPDC],'Consolidaçao - 1'!M7,PAPI20_22_23[Ano],2023)</f>
        <v>0</v>
      </c>
      <c r="R7" s="43">
        <f t="shared" si="2"/>
        <v>0</v>
      </c>
      <c r="S7" s="44">
        <f t="shared" si="3"/>
        <v>0</v>
      </c>
    </row>
    <row r="8" spans="1:19" x14ac:dyDescent="0.25">
      <c r="A8" s="3" t="s">
        <v>40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41</v>
      </c>
      <c r="I8" s="45">
        <f>SUMIFS(PAPI20_22_23[Recurso financeiro estimado no ano (R$) - CFURH],PAPI20_22_23[SubPDC],'Consolidaçao - 1'!H8,PAPI20_22_23[Ano],2022)</f>
        <v>0</v>
      </c>
      <c r="J8" s="45">
        <f>SUMIFS(PAPI20_22_23[Recurso financeiro estimado no ano
(R$) - Cobrança Estadual],PAPI20_22_23[SubPDC],'Consolidaçao - 1'!H8,PAPI20_22_23[Ano],2022)</f>
        <v>0</v>
      </c>
      <c r="K8" s="45">
        <f>SUMIFS(PAPI20_22_23[Recurso financeiro estimado no ano
(R$) - Cobrança Federal],PAPI20_22_23[SubPDC],'Consolidaçao - 1'!H8,PAPI20_22_23[Ano],2022)</f>
        <v>0</v>
      </c>
      <c r="L8" s="45">
        <f>SUMIFS(PAPI20_22_23[Recurso financeiro estimado no ano (R$) - Outras],PAPI20_22_23[SubPDC],'Consolidaçao - 1'!H8,PAPI20_22_23[Ano],2022)</f>
        <v>0</v>
      </c>
      <c r="M8" s="42">
        <f t="shared" si="1"/>
        <v>0</v>
      </c>
      <c r="N8" s="45">
        <f>SUMIFS(PAPI20_22_23[Recurso financeiro estimado no ano (R$) - CFURH],PAPI20_22_23[SubPDC],'Consolidaçao - 1'!H8,PAPI20_22_23[Ano],2023)</f>
        <v>0</v>
      </c>
      <c r="O8" s="45">
        <f>SUMIFS(PAPI20_22_23[Recurso financeiro estimado no ano
(R$) - Cobrança Estadual],PAPI20_22_23[SubPDC],'Consolidaçao - 1'!M8,PAPI20_22_23[Ano],2023)</f>
        <v>0</v>
      </c>
      <c r="P8" s="45">
        <f>SUMIFS(PAPI20_22_23[Recurso financeiro estimado no ano
(R$) - Cobrança Federal],PAPI20_22_23[SubPDC],'Consolidaçao - 1'!M8,PAPI20_22_23[Ano],2023)</f>
        <v>0</v>
      </c>
      <c r="Q8" s="45">
        <f>SUMIFS(PAPI20_22_23[Recurso financeiro estimado no ano (R$) - Outras],PAPI20_22_23[SubPDC],'Consolidaçao - 1'!M8,PAPI20_22_23[Ano],2023)</f>
        <v>0</v>
      </c>
      <c r="R8" s="43">
        <f t="shared" si="2"/>
        <v>0</v>
      </c>
      <c r="S8" s="44">
        <f t="shared" si="3"/>
        <v>0</v>
      </c>
    </row>
    <row r="9" spans="1:19" x14ac:dyDescent="0.25">
      <c r="A9" s="3" t="s">
        <v>42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0</v>
      </c>
      <c r="H9" s="3" t="s">
        <v>43</v>
      </c>
      <c r="I9" s="45">
        <f>SUMIFS(PAPI20_22_23[Recurso financeiro estimado no ano (R$) - CFURH],PAPI20_22_23[SubPDC],'Consolidaçao - 1'!H9,PAPI20_22_23[Ano],2022)</f>
        <v>0</v>
      </c>
      <c r="J9" s="45">
        <f>SUMIFS(PAPI20_22_23[Recurso financeiro estimado no ano
(R$) - Cobrança Estadual],PAPI20_22_23[SubPDC],'Consolidaçao - 1'!H9,PAPI20_22_23[Ano],2022)</f>
        <v>0</v>
      </c>
      <c r="K9" s="45">
        <f>SUMIFS(PAPI20_22_23[Recurso financeiro estimado no ano
(R$) - Cobrança Federal],PAPI20_22_23[SubPDC],'Consolidaçao - 1'!H9,PAPI20_22_23[Ano],2022)</f>
        <v>0</v>
      </c>
      <c r="L9" s="45">
        <f>SUMIFS(PAPI20_22_23[Recurso financeiro estimado no ano (R$) - Outras],PAPI20_22_23[SubPDC],'Consolidaçao - 1'!H9,PAPI20_22_23[Ano],2022)</f>
        <v>0</v>
      </c>
      <c r="M9" s="42">
        <f t="shared" si="1"/>
        <v>0</v>
      </c>
      <c r="N9" s="45">
        <f>SUMIFS(PAPI20_22_23[Recurso financeiro estimado no ano (R$) - CFURH],PAPI20_22_23[SubPDC],'Consolidaçao - 1'!H9,PAPI20_22_23[Ano],2023)</f>
        <v>0</v>
      </c>
      <c r="O9" s="45">
        <f>SUMIFS(PAPI20_22_23[Recurso financeiro estimado no ano
(R$) - Cobrança Estadual],PAPI20_22_23[SubPDC],'Consolidaçao - 1'!M9,PAPI20_22_23[Ano],2023)</f>
        <v>0</v>
      </c>
      <c r="P9" s="45">
        <f>SUMIFS(PAPI20_22_23[Recurso financeiro estimado no ano
(R$) - Cobrança Federal],PAPI20_22_23[SubPDC],'Consolidaçao - 1'!M9,PAPI20_22_23[Ano],2023)</f>
        <v>0</v>
      </c>
      <c r="Q9" s="45">
        <f>SUMIFS(PAPI20_22_23[Recurso financeiro estimado no ano (R$) - Outras],PAPI20_22_23[SubPDC],'Consolidaçao - 1'!M9,PAPI20_22_23[Ano],2023)</f>
        <v>0</v>
      </c>
      <c r="R9" s="43">
        <f t="shared" si="2"/>
        <v>0</v>
      </c>
      <c r="S9" s="44">
        <f t="shared" si="3"/>
        <v>0</v>
      </c>
    </row>
    <row r="10" spans="1:19" x14ac:dyDescent="0.25">
      <c r="A10" s="3" t="s">
        <v>44</v>
      </c>
      <c r="B10" s="40">
        <f>SUMIFS(PAPI20_21[Recurso financeiro estimado no ano (R$) - CFURH],PAPI20_21[SubPDC],A10,PAPI20_21[Ano],2021)</f>
        <v>0</v>
      </c>
      <c r="C10" s="40">
        <f>SUMIFS(PAPI20_21[Recurso financeiro estimado no ano
(R$) - Cobrança Estadual],PAPI20_21[SubPDC],A10,PAPI20_21[Ano],2021)</f>
        <v>300000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300000</v>
      </c>
      <c r="H10" s="3" t="s">
        <v>45</v>
      </c>
      <c r="I10" s="45">
        <f>SUMIFS(PAPI20_22_23[Recurso financeiro estimado no ano (R$) - CFURH],PAPI20_22_23[SubPDC],'Consolidaçao - 1'!H10,PAPI20_22_23[Ano],2022)</f>
        <v>0</v>
      </c>
      <c r="J10" s="45">
        <f>SUMIFS(PAPI20_22_23[Recurso financeiro estimado no ano
(R$) - Cobrança Estadual],PAPI20_22_23[SubPDC],'Consolidaçao - 1'!H10,PAPI20_22_23[Ano],2022)</f>
        <v>0</v>
      </c>
      <c r="K10" s="45">
        <f>SUMIFS(PAPI20_22_23[Recurso financeiro estimado no ano
(R$) - Cobrança Federal],PAPI20_22_23[SubPDC],'Consolidaçao - 1'!H10,PAPI20_22_23[Ano],2022)</f>
        <v>0</v>
      </c>
      <c r="L10" s="45">
        <f>SUMIFS(PAPI20_22_23[Recurso financeiro estimado no ano (R$) - Outras],PAPI20_22_23[SubPDC],'Consolidaçao - 1'!H10,PAPI20_22_23[Ano],2022)</f>
        <v>0</v>
      </c>
      <c r="M10" s="42">
        <f t="shared" si="1"/>
        <v>0</v>
      </c>
      <c r="N10" s="45">
        <f>SUMIFS(PAPI20_22_23[Recurso financeiro estimado no ano (R$) - CFURH],PAPI20_22_23[SubPDC],'Consolidaçao - 1'!H10,PAPI20_22_23[Ano],2023)</f>
        <v>0</v>
      </c>
      <c r="O10" s="45">
        <f>SUMIFS(PAPI20_22_23[Recurso financeiro estimado no ano
(R$) - Cobrança Estadual],PAPI20_22_23[SubPDC],'Consolidaçao - 1'!M10,PAPI20_22_23[Ano],2023)</f>
        <v>0</v>
      </c>
      <c r="P10" s="45">
        <f>SUMIFS(PAPI20_22_23[Recurso financeiro estimado no ano
(R$) - Cobrança Federal],PAPI20_22_23[SubPDC],'Consolidaçao - 1'!M10,PAPI20_22_23[Ano],2023)</f>
        <v>0</v>
      </c>
      <c r="Q10" s="45">
        <f>SUMIFS(PAPI20_22_23[Recurso financeiro estimado no ano (R$) - Outras],PAPI20_22_23[SubPDC],'Consolidaçao - 1'!M10,PAPI20_22_23[Ano],2023)</f>
        <v>0</v>
      </c>
      <c r="R10" s="43">
        <f t="shared" si="2"/>
        <v>0</v>
      </c>
      <c r="S10" s="44">
        <f t="shared" si="3"/>
        <v>0</v>
      </c>
    </row>
    <row r="11" spans="1:19" x14ac:dyDescent="0.25">
      <c r="A11" s="3" t="s">
        <v>37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200000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200000</v>
      </c>
      <c r="H11" s="3" t="s">
        <v>46</v>
      </c>
      <c r="I11" s="45">
        <f>SUMIFS(PAPI20_22_23[Recurso financeiro estimado no ano (R$) - CFURH],PAPI20_22_23[SubPDC],'Consolidaçao - 1'!H11,PAPI20_22_23[Ano],2022)</f>
        <v>0</v>
      </c>
      <c r="J11" s="45">
        <f>SUMIFS(PAPI20_22_23[Recurso financeiro estimado no ano
(R$) - Cobrança Estadual],PAPI20_22_23[SubPDC],'Consolidaçao - 1'!H11,PAPI20_22_23[Ano],2022)</f>
        <v>0</v>
      </c>
      <c r="K11" s="45">
        <f>SUMIFS(PAPI20_22_23[Recurso financeiro estimado no ano
(R$) - Cobrança Federal],PAPI20_22_23[SubPDC],'Consolidaçao - 1'!H11,PAPI20_22_23[Ano],2022)</f>
        <v>0</v>
      </c>
      <c r="L11" s="45">
        <f>SUMIFS(PAPI20_22_23[Recurso financeiro estimado no ano (R$) - Outras],PAPI20_22_23[SubPDC],'Consolidaçao - 1'!H11,PAPI20_22_23[Ano],2022)</f>
        <v>0</v>
      </c>
      <c r="M11" s="42">
        <f t="shared" si="1"/>
        <v>0</v>
      </c>
      <c r="N11" s="45">
        <f>SUMIFS(PAPI20_22_23[Recurso financeiro estimado no ano (R$) - CFURH],PAPI20_22_23[SubPDC],'Consolidaçao - 1'!H11,PAPI20_22_23[Ano],2023)</f>
        <v>0</v>
      </c>
      <c r="O11" s="45">
        <f>SUMIFS(PAPI20_22_23[Recurso financeiro estimado no ano
(R$) - Cobrança Estadual],PAPI20_22_23[SubPDC],'Consolidaçao - 1'!M11,PAPI20_22_23[Ano],2023)</f>
        <v>0</v>
      </c>
      <c r="P11" s="45">
        <f>SUMIFS(PAPI20_22_23[Recurso financeiro estimado no ano
(R$) - Cobrança Federal],PAPI20_22_23[SubPDC],'Consolidaçao - 1'!M11,PAPI20_22_23[Ano],2023)</f>
        <v>0</v>
      </c>
      <c r="Q11" s="45">
        <f>SUMIFS(PAPI20_22_23[Recurso financeiro estimado no ano (R$) - Outras],PAPI20_22_23[SubPDC],'Consolidaçao - 1'!M11,PAPI20_22_23[Ano],2023)</f>
        <v>0</v>
      </c>
      <c r="R11" s="43">
        <f t="shared" si="2"/>
        <v>0</v>
      </c>
      <c r="S11" s="44">
        <f t="shared" si="3"/>
        <v>0</v>
      </c>
    </row>
    <row r="12" spans="1:19" x14ac:dyDescent="0.25">
      <c r="A12" s="3" t="s">
        <v>39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0</v>
      </c>
      <c r="E12" s="40">
        <f>SUMIFS(PAPI20_21[Recurso financeiro estimado no ano (R$) - Outras],PAPI20_21[SubPDC],A12,PAPI20_21[Ano],2021)</f>
        <v>0</v>
      </c>
      <c r="F12" s="41">
        <f t="shared" si="0"/>
        <v>0</v>
      </c>
      <c r="H12" s="3" t="s">
        <v>47</v>
      </c>
      <c r="I12" s="45">
        <f>SUMIFS(PAPI20_22_23[Recurso financeiro estimado no ano (R$) - CFURH],PAPI20_22_23[SubPDC],'Consolidaçao - 1'!H12,PAPI20_22_23[Ano],2022)</f>
        <v>0</v>
      </c>
      <c r="J12" s="45">
        <f>SUMIFS(PAPI20_22_23[Recurso financeiro estimado no ano
(R$) - Cobrança Estadual],PAPI20_22_23[SubPDC],'Consolidaçao - 1'!H12,PAPI20_22_23[Ano],2022)</f>
        <v>1800000</v>
      </c>
      <c r="K12" s="45">
        <f>SUMIFS(PAPI20_22_23[Recurso financeiro estimado no ano
(R$) - Cobrança Federal],PAPI20_22_23[SubPDC],'Consolidaçao - 1'!H12,PAPI20_22_23[Ano],2022)</f>
        <v>0</v>
      </c>
      <c r="L12" s="45">
        <f>SUMIFS(PAPI20_22_23[Recurso financeiro estimado no ano (R$) - Outras],PAPI20_22_23[SubPDC],'Consolidaçao - 1'!H12,PAPI20_22_23[Ano],2022)</f>
        <v>0</v>
      </c>
      <c r="M12" s="42">
        <f t="shared" si="1"/>
        <v>1800000</v>
      </c>
      <c r="N12" s="45">
        <f>SUMIFS(PAPI20_22_23[Recurso financeiro estimado no ano (R$) - CFURH],PAPI20_22_23[SubPDC],'Consolidaçao - 1'!H12,PAPI20_22_23[Ano],2023)</f>
        <v>0</v>
      </c>
      <c r="O12" s="45">
        <f>SUMIFS(PAPI20_22_23[Recurso financeiro estimado no ano
(R$) - Cobrança Estadual],PAPI20_22_23[SubPDC],'Consolidaçao - 1'!M12,PAPI20_22_23[Ano],2023)</f>
        <v>0</v>
      </c>
      <c r="P12" s="45">
        <f>SUMIFS(PAPI20_22_23[Recurso financeiro estimado no ano
(R$) - Cobrança Federal],PAPI20_22_23[SubPDC],'Consolidaçao - 1'!M12,PAPI20_22_23[Ano],2023)</f>
        <v>0</v>
      </c>
      <c r="Q12" s="45">
        <f>SUMIFS(PAPI20_22_23[Recurso financeiro estimado no ano (R$) - Outras],PAPI20_22_23[SubPDC],'Consolidaçao - 1'!M12,PAPI20_22_23[Ano],2023)</f>
        <v>0</v>
      </c>
      <c r="R12" s="43">
        <f t="shared" si="2"/>
        <v>0</v>
      </c>
      <c r="S12" s="44">
        <f t="shared" si="3"/>
        <v>1800000</v>
      </c>
    </row>
    <row r="13" spans="1:19" x14ac:dyDescent="0.25">
      <c r="A13" s="3" t="s">
        <v>48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49</v>
      </c>
      <c r="I13" s="45">
        <f>SUMIFS(PAPI20_22_23[Recurso financeiro estimado no ano (R$) - CFURH],PAPI20_22_23[SubPDC],'Consolidaçao - 1'!H13,PAPI20_22_23[Ano],2022)</f>
        <v>0</v>
      </c>
      <c r="J13" s="45">
        <f>SUMIFS(PAPI20_22_23[Recurso financeiro estimado no ano
(R$) - Cobrança Estadual],PAPI20_22_23[SubPDC],'Consolidaçao - 1'!H13,PAPI20_22_23[Ano],2022)</f>
        <v>0</v>
      </c>
      <c r="K13" s="45">
        <f>SUMIFS(PAPI20_22_23[Recurso financeiro estimado no ano
(R$) - Cobrança Federal],PAPI20_22_23[SubPDC],'Consolidaçao - 1'!H13,PAPI20_22_23[Ano],2022)</f>
        <v>0</v>
      </c>
      <c r="L13" s="45">
        <f>SUMIFS(PAPI20_22_23[Recurso financeiro estimado no ano (R$) - Outras],PAPI20_22_23[SubPDC],'Consolidaçao - 1'!H13,PAPI20_22_23[Ano],2022)</f>
        <v>0</v>
      </c>
      <c r="M13" s="42">
        <f t="shared" si="1"/>
        <v>0</v>
      </c>
      <c r="N13" s="45">
        <f>SUMIFS(PAPI20_22_23[Recurso financeiro estimado no ano (R$) - CFURH],PAPI20_22_23[SubPDC],'Consolidaçao - 1'!H13,PAPI20_22_23[Ano],2023)</f>
        <v>0</v>
      </c>
      <c r="O13" s="45">
        <f>SUMIFS(PAPI20_22_23[Recurso financeiro estimado no ano
(R$) - Cobrança Estadual],PAPI20_22_23[SubPDC],'Consolidaçao - 1'!M13,PAPI20_22_23[Ano],2023)</f>
        <v>0</v>
      </c>
      <c r="P13" s="45">
        <f>SUMIFS(PAPI20_22_23[Recurso financeiro estimado no ano
(R$) - Cobrança Federal],PAPI20_22_23[SubPDC],'Consolidaçao - 1'!M13,PAPI20_22_23[Ano],2023)</f>
        <v>0</v>
      </c>
      <c r="Q13" s="45">
        <f>SUMIFS(PAPI20_22_23[Recurso financeiro estimado no ano (R$) - Outras],PAPI20_22_23[SubPDC],'Consolidaçao - 1'!M13,PAPI20_22_23[Ano],2023)</f>
        <v>0</v>
      </c>
      <c r="R13" s="43">
        <f t="shared" si="2"/>
        <v>0</v>
      </c>
      <c r="S13" s="44">
        <f t="shared" si="3"/>
        <v>0</v>
      </c>
    </row>
    <row r="14" spans="1:19" x14ac:dyDescent="0.25">
      <c r="A14" s="3" t="s">
        <v>50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0</v>
      </c>
      <c r="E14" s="40">
        <f>SUMIFS(PAPI20_21[Recurso financeiro estimado no ano (R$) - Outras],PAPI20_21[SubPDC],A14,PAPI20_21[Ano],2021)</f>
        <v>0</v>
      </c>
      <c r="F14" s="41">
        <f t="shared" si="0"/>
        <v>0</v>
      </c>
      <c r="H14" s="3" t="s">
        <v>51</v>
      </c>
      <c r="I14" s="45">
        <f>SUMIFS(PAPI20_22_23[Recurso financeiro estimado no ano (R$) - CFURH],PAPI20_22_23[SubPDC],'Consolidaçao - 1'!H14,PAPI20_22_23[Ano],2022)</f>
        <v>400000</v>
      </c>
      <c r="J14" s="45">
        <f>SUMIFS(PAPI20_22_23[Recurso financeiro estimado no ano
(R$) - Cobrança Estadual],PAPI20_22_23[SubPDC],'Consolidaçao - 1'!H14,PAPI20_22_23[Ano],2022)</f>
        <v>0</v>
      </c>
      <c r="K14" s="45">
        <f>SUMIFS(PAPI20_22_23[Recurso financeiro estimado no ano
(R$) - Cobrança Federal],PAPI20_22_23[SubPDC],'Consolidaçao - 1'!H14,PAPI20_22_23[Ano],2022)</f>
        <v>0</v>
      </c>
      <c r="L14" s="45">
        <f>SUMIFS(PAPI20_22_23[Recurso financeiro estimado no ano (R$) - Outras],PAPI20_22_23[SubPDC],'Consolidaçao - 1'!H14,PAPI20_22_23[Ano],2022)</f>
        <v>0</v>
      </c>
      <c r="M14" s="42">
        <f t="shared" si="1"/>
        <v>400000</v>
      </c>
      <c r="N14" s="45">
        <f>SUMIFS(PAPI20_22_23[Recurso financeiro estimado no ano (R$) - CFURH],PAPI20_22_23[SubPDC],'Consolidaçao - 1'!H14,PAPI20_22_23[Ano],2023)</f>
        <v>450000</v>
      </c>
      <c r="O14" s="45">
        <f>SUMIFS(PAPI20_22_23[Recurso financeiro estimado no ano
(R$) - Cobrança Estadual],PAPI20_22_23[SubPDC],'Consolidaçao - 1'!M14,PAPI20_22_23[Ano],2023)</f>
        <v>0</v>
      </c>
      <c r="P14" s="45">
        <f>SUMIFS(PAPI20_22_23[Recurso financeiro estimado no ano
(R$) - Cobrança Federal],PAPI20_22_23[SubPDC],'Consolidaçao - 1'!M14,PAPI20_22_23[Ano],2023)</f>
        <v>0</v>
      </c>
      <c r="Q14" s="45">
        <f>SUMIFS(PAPI20_22_23[Recurso financeiro estimado no ano (R$) - Outras],PAPI20_22_23[SubPDC],'Consolidaçao - 1'!M14,PAPI20_22_23[Ano],2023)</f>
        <v>0</v>
      </c>
      <c r="R14" s="43">
        <f t="shared" si="2"/>
        <v>450000</v>
      </c>
      <c r="S14" s="44">
        <f t="shared" si="3"/>
        <v>850000</v>
      </c>
    </row>
    <row r="15" spans="1:19" x14ac:dyDescent="0.25">
      <c r="A15" s="3" t="s">
        <v>52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53</v>
      </c>
      <c r="I15" s="45">
        <f>SUMIFS(PAPI20_22_23[Recurso financeiro estimado no ano (R$) - CFURH],PAPI20_22_23[SubPDC],'Consolidaçao - 1'!H15,PAPI20_22_23[Ano],2022)</f>
        <v>0</v>
      </c>
      <c r="J15" s="45">
        <f>SUMIFS(PAPI20_22_23[Recurso financeiro estimado no ano
(R$) - Cobrança Estadual],PAPI20_22_23[SubPDC],'Consolidaçao - 1'!H15,PAPI20_22_23[Ano],2022)</f>
        <v>0</v>
      </c>
      <c r="K15" s="45">
        <f>SUMIFS(PAPI20_22_23[Recurso financeiro estimado no ano
(R$) - Cobrança Federal],PAPI20_22_23[SubPDC],'Consolidaçao - 1'!H15,PAPI20_22_23[Ano],2022)</f>
        <v>0</v>
      </c>
      <c r="L15" s="45">
        <f>SUMIFS(PAPI20_22_23[Recurso financeiro estimado no ano (R$) - Outras],PAPI20_22_23[SubPDC],'Consolidaçao - 1'!H15,PAPI20_22_23[Ano],2022)</f>
        <v>0</v>
      </c>
      <c r="M15" s="42">
        <f t="shared" si="1"/>
        <v>0</v>
      </c>
      <c r="N15" s="45">
        <f>SUMIFS(PAPI20_22_23[Recurso financeiro estimado no ano (R$) - CFURH],PAPI20_22_23[SubPDC],'Consolidaçao - 1'!H15,PAPI20_22_23[Ano],2023)</f>
        <v>0</v>
      </c>
      <c r="O15" s="45">
        <f>SUMIFS(PAPI20_22_23[Recurso financeiro estimado no ano
(R$) - Cobrança Estadual],PAPI20_22_23[SubPDC],'Consolidaçao - 1'!H15,PAPI20_22_23[Ano],2023)</f>
        <v>0</v>
      </c>
      <c r="P15" s="45">
        <f>SUMIFS(PAPI20_22_23[Recurso financeiro estimado no ano
(R$) - Cobrança Federal],PAPI20_22_23[SubPDC],'Consolidaçao - 1'!H15,PAPI20_22_23[Ano],2023)</f>
        <v>0</v>
      </c>
      <c r="Q15" s="45">
        <f>SUMIFS(PAPI20_22_23[Recurso financeiro estimado no ano (R$) - Outras],PAPI20_22_23[SubPDC],'Consolidaçao - 1'!H15,PAPI20_22_23[Ano],2023)</f>
        <v>0</v>
      </c>
      <c r="R15" s="43">
        <f t="shared" si="2"/>
        <v>0</v>
      </c>
      <c r="S15" s="44">
        <f t="shared" si="3"/>
        <v>0</v>
      </c>
    </row>
    <row r="16" spans="1:19" x14ac:dyDescent="0.25">
      <c r="A16" s="3" t="s">
        <v>47</v>
      </c>
      <c r="B16" s="40">
        <f>SUMIFS(PAPI20_21[Recurso financeiro estimado no ano (R$) - CFURH],PAPI20_21[SubPDC],A16,PAPI20_21[Ano],2021)</f>
        <v>0</v>
      </c>
      <c r="C16" s="40">
        <f>SUMIFS(PAPI20_21[Recurso financeiro estimado no ano
(R$) - Cobrança Estadual],PAPI20_21[SubPDC],A16,PAPI20_21[Ano],2021)</f>
        <v>1350000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0</v>
      </c>
      <c r="F16" s="41">
        <f t="shared" si="0"/>
        <v>1350000</v>
      </c>
      <c r="H16" s="3" t="s">
        <v>54</v>
      </c>
      <c r="I16" s="45">
        <f>SUMIFS(PAPI20_22_23[Recurso financeiro estimado no ano (R$) - CFURH],PAPI20_22_23[SubPDC],'Consolidaçao - 1'!H16,PAPI20_22_23[Ano],2022)</f>
        <v>350000</v>
      </c>
      <c r="J16" s="45">
        <f>SUMIFS(PAPI20_22_23[Recurso financeiro estimado no ano
(R$) - Cobrança Estadual],PAPI20_22_23[SubPDC],'Consolidaçao - 1'!H16,PAPI20_22_23[Ano],2022)</f>
        <v>0</v>
      </c>
      <c r="K16" s="45">
        <f>SUMIFS(PAPI20_22_23[Recurso financeiro estimado no ano
(R$) - Cobrança Federal],PAPI20_22_23[SubPDC],'Consolidaçao - 1'!H16,PAPI20_22_23[Ano],2022)</f>
        <v>0</v>
      </c>
      <c r="L16" s="45">
        <f>SUMIFS(PAPI20_22_23[Recurso financeiro estimado no ano (R$) - Outras],PAPI20_22_23[SubPDC],'Consolidaçao - 1'!H16,PAPI20_22_23[Ano],2022)</f>
        <v>0</v>
      </c>
      <c r="M16" s="42">
        <f t="shared" si="1"/>
        <v>350000</v>
      </c>
      <c r="N16" s="45">
        <f>SUMIFS(PAPI20_22_23[Recurso financeiro estimado no ano (R$) - CFURH],PAPI20_22_23[SubPDC],'Consolidaçao - 1'!H16,PAPI20_22_23[Ano],2023)</f>
        <v>400000</v>
      </c>
      <c r="O16" s="45">
        <f>SUMIFS(PAPI20_22_23[Recurso financeiro estimado no ano
(R$) - Cobrança Estadual],PAPI20_22_23[SubPDC],'Consolidaçao - 1'!H16,PAPI20_22_23[Ano],2023)</f>
        <v>0</v>
      </c>
      <c r="P16" s="45">
        <f>SUMIFS(PAPI20_22_23[Recurso financeiro estimado no ano
(R$) - Cobrança Federal],PAPI20_22_23[SubPDC],'Consolidaçao - 1'!H16,PAPI20_22_23[Ano],2023)</f>
        <v>0</v>
      </c>
      <c r="Q16" s="45">
        <f>SUMIFS(PAPI20_22_23[Recurso financeiro estimado no ano (R$) - Outras],PAPI20_22_23[SubPDC],'Consolidaçao - 1'!H16,PAPI20_22_23[Ano],2023)</f>
        <v>0</v>
      </c>
      <c r="R16" s="43">
        <f t="shared" si="2"/>
        <v>400000</v>
      </c>
      <c r="S16" s="44">
        <f t="shared" si="3"/>
        <v>750000</v>
      </c>
    </row>
    <row r="17" spans="1:19" x14ac:dyDescent="0.25">
      <c r="A17" s="3" t="s">
        <v>55</v>
      </c>
      <c r="B17" s="40">
        <f>SUMIFS(PAPI20_21[Recurso financeiro estimado no ano (R$) - CFURH],PAPI20_21[SubPDC],A17,PAPI20_21[Ano],2021)</f>
        <v>400000</v>
      </c>
      <c r="C17" s="40">
        <f>SUMIFS(PAPI20_21[Recurso financeiro estimado no ano
(R$) - Cobrança Estadual],PAPI20_21[SubPDC],A17,PAPI20_21[Ano],2021)</f>
        <v>0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0</v>
      </c>
      <c r="F17" s="41">
        <f t="shared" si="0"/>
        <v>400000</v>
      </c>
      <c r="H17" s="3" t="s">
        <v>56</v>
      </c>
      <c r="I17" s="45">
        <f>SUMIFS(PAPI20_22_23[Recurso financeiro estimado no ano (R$) - CFURH],PAPI20_22_23[SubPDC],'Consolidaçao - 1'!H17,PAPI20_22_23[Ano],2022)</f>
        <v>0</v>
      </c>
      <c r="J17" s="45">
        <f>SUMIFS(PAPI20_22_23[Recurso financeiro estimado no ano
(R$) - Cobrança Estadual],PAPI20_22_23[SubPDC],'Consolidaçao - 1'!H17,PAPI20_22_23[Ano],2022)</f>
        <v>399000</v>
      </c>
      <c r="K17" s="45">
        <f>SUMIFS(PAPI20_22_23[Recurso financeiro estimado no ano
(R$) - Cobrança Federal],PAPI20_22_23[SubPDC],'Consolidaçao - 1'!H17,PAPI20_22_23[Ano],2022)</f>
        <v>0</v>
      </c>
      <c r="L17" s="45">
        <f>SUMIFS(PAPI20_22_23[Recurso financeiro estimado no ano (R$) - Outras],PAPI20_22_23[SubPDC],'Consolidaçao - 1'!H17,PAPI20_22_23[Ano],2022)</f>
        <v>0</v>
      </c>
      <c r="M17" s="42">
        <f t="shared" si="1"/>
        <v>399000</v>
      </c>
      <c r="N17" s="45">
        <f>SUMIFS(PAPI20_22_23[Recurso financeiro estimado no ano (R$) - CFURH],PAPI20_22_23[SubPDC],'Consolidaçao - 1'!H17,PAPI20_22_23[Ano],2023)</f>
        <v>0</v>
      </c>
      <c r="O17" s="45">
        <f>SUMIFS(PAPI20_22_23[Recurso financeiro estimado no ano
(R$) - Cobrança Estadual],PAPI20_22_23[SubPDC],'Consolidaçao - 1'!H17,PAPI20_22_23[Ano],2023)</f>
        <v>300000</v>
      </c>
      <c r="P17" s="45">
        <f>SUMIFS(PAPI20_22_23[Recurso financeiro estimado no ano
(R$) - Cobrança Federal],PAPI20_22_23[SubPDC],'Consolidaçao - 1'!H17,PAPI20_22_23[Ano],2023)</f>
        <v>0</v>
      </c>
      <c r="Q17" s="45">
        <f>SUMIFS(PAPI20_22_23[Recurso financeiro estimado no ano (R$) - Outras],PAPI20_22_23[SubPDC],'Consolidaçao - 1'!H17,PAPI20_22_23[Ano],2023)</f>
        <v>0</v>
      </c>
      <c r="R17" s="43">
        <f t="shared" si="2"/>
        <v>300000</v>
      </c>
      <c r="S17" s="44">
        <f t="shared" si="3"/>
        <v>699000</v>
      </c>
    </row>
    <row r="18" spans="1:19" x14ac:dyDescent="0.25">
      <c r="A18" s="3" t="s">
        <v>57</v>
      </c>
      <c r="B18" s="40">
        <f>SUMIFS(PAPI20_21[Recurso financeiro estimado no ano (R$) - CFURH],PAPI20_21[SubPDC],A18,PAPI20_21[Ano],2021)</f>
        <v>350000</v>
      </c>
      <c r="C18" s="40">
        <f>SUMIFS(PAPI20_21[Recurso financeiro estimado no ano
(R$) - Cobrança Estadual],PAPI20_21[SubPDC],A18,PAPI20_21[Ano],2021)</f>
        <v>0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350000</v>
      </c>
      <c r="H18" s="3" t="s">
        <v>58</v>
      </c>
      <c r="I18" s="45">
        <f>SUMIFS(PAPI20_22_23[Recurso financeiro estimado no ano (R$) - CFURH],PAPI20_22_23[SubPDC],'Consolidaçao - 1'!H18,PAPI20_22_23[Ano],2022)</f>
        <v>0</v>
      </c>
      <c r="J18" s="45">
        <f>SUMIFS(PAPI20_22_23[Recurso financeiro estimado no ano
(R$) - Cobrança Estadual],PAPI20_22_23[SubPDC],'Consolidaçao - 1'!H18,PAPI20_22_23[Ano],2022)</f>
        <v>0</v>
      </c>
      <c r="K18" s="45">
        <f>SUMIFS(PAPI20_22_23[Recurso financeiro estimado no ano
(R$) - Cobrança Federal],PAPI20_22_23[SubPDC],'Consolidaçao - 1'!H18,PAPI20_22_23[Ano],2022)</f>
        <v>0</v>
      </c>
      <c r="L18" s="45">
        <f>SUMIFS(PAPI20_22_23[Recurso financeiro estimado no ano (R$) - Outras],PAPI20_22_23[SubPDC],'Consolidaçao - 1'!H18,PAPI20_22_23[Ano],2022)</f>
        <v>0</v>
      </c>
      <c r="M18" s="42">
        <f t="shared" si="1"/>
        <v>0</v>
      </c>
      <c r="N18" s="45">
        <f>SUMIFS(PAPI20_22_23[Recurso financeiro estimado no ano (R$) - CFURH],PAPI20_22_23[SubPDC],'Consolidaçao - 1'!H18,PAPI20_22_23[Ano],2023)</f>
        <v>0</v>
      </c>
      <c r="O18" s="45">
        <f>SUMIFS(PAPI20_22_23[Recurso financeiro estimado no ano
(R$) - Cobrança Estadual],PAPI20_22_23[SubPDC],'Consolidaçao - 1'!H18,PAPI20_22_23[Ano],2023)</f>
        <v>0</v>
      </c>
      <c r="P18" s="45">
        <f>SUMIFS(PAPI20_22_23[Recurso financeiro estimado no ano
(R$) - Cobrança Federal],PAPI20_22_23[SubPDC],'Consolidaçao - 1'!H18,PAPI20_22_23[Ano],2023)</f>
        <v>0</v>
      </c>
      <c r="Q18" s="45">
        <f>SUMIFS(PAPI20_22_23[Recurso financeiro estimado no ano (R$) - Outras],PAPI20_22_23[SubPDC],'Consolidaçao - 1'!H18,PAPI20_22_23[Ano],2023)</f>
        <v>0</v>
      </c>
      <c r="R18" s="43">
        <f t="shared" si="2"/>
        <v>0</v>
      </c>
      <c r="S18" s="44">
        <f t="shared" si="3"/>
        <v>0</v>
      </c>
    </row>
    <row r="19" spans="1:19" x14ac:dyDescent="0.25">
      <c r="A19" s="3" t="s">
        <v>59</v>
      </c>
      <c r="B19" s="40">
        <f>SUMIFS(PAPI20_21[Recurso financeiro estimado no ano (R$) - CFURH],PAPI20_21[SubPDC],A19,PAPI20_21[Ano],2021)</f>
        <v>0</v>
      </c>
      <c r="C19" s="40">
        <f>SUMIFS(PAPI20_21[Recurso financeiro estimado no ano
(R$) - Cobrança Estadual],PAPI20_21[SubPDC],A19,PAPI20_21[Ano],2021)</f>
        <v>0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0</v>
      </c>
      <c r="H19" s="3" t="s">
        <v>60</v>
      </c>
      <c r="I19" s="45">
        <f>SUMIFS(PAPI20_22_23[Recurso financeiro estimado no ano (R$) - CFURH],PAPI20_22_23[SubPDC],'Consolidaçao - 1'!H19,PAPI20_22_23[Ano],2022)</f>
        <v>0</v>
      </c>
      <c r="J19" s="45">
        <f>SUMIFS(PAPI20_22_23[Recurso financeiro estimado no ano
(R$) - Cobrança Estadual],PAPI20_22_23[SubPDC],'Consolidaçao - 1'!H19,PAPI20_22_23[Ano],2022)</f>
        <v>900000</v>
      </c>
      <c r="K19" s="45">
        <f>SUMIFS(PAPI20_22_23[Recurso financeiro estimado no ano
(R$) - Cobrança Federal],PAPI20_22_23[SubPDC],'Consolidaçao - 1'!H19,PAPI20_22_23[Ano],2022)</f>
        <v>0</v>
      </c>
      <c r="L19" s="45">
        <f>SUMIFS(PAPI20_22_23[Recurso financeiro estimado no ano (R$) - Outras],PAPI20_22_23[SubPDC],'Consolidaçao - 1'!H19,PAPI20_22_23[Ano],2022)</f>
        <v>0</v>
      </c>
      <c r="M19" s="42">
        <f t="shared" si="1"/>
        <v>900000</v>
      </c>
      <c r="N19" s="45">
        <f>SUMIFS(PAPI20_22_23[Recurso financeiro estimado no ano (R$) - CFURH],PAPI20_22_23[SubPDC],'Consolidaçao - 1'!H19,PAPI20_22_23[Ano],2023)</f>
        <v>0</v>
      </c>
      <c r="O19" s="45">
        <f>SUMIFS(PAPI20_22_23[Recurso financeiro estimado no ano
(R$) - Cobrança Estadual],PAPI20_22_23[SubPDC],'Consolidaçao - 1'!H19,PAPI20_22_23[Ano],2023)</f>
        <v>900000</v>
      </c>
      <c r="P19" s="45">
        <f>SUMIFS(PAPI20_22_23[Recurso financeiro estimado no ano
(R$) - Cobrança Federal],PAPI20_22_23[SubPDC],'Consolidaçao - 1'!H19,PAPI20_22_23[Ano],2023)</f>
        <v>0</v>
      </c>
      <c r="Q19" s="45">
        <f>SUMIFS(PAPI20_22_23[Recurso financeiro estimado no ano (R$) - Outras],PAPI20_22_23[SubPDC],'Consolidaçao - 1'!H19,PAPI20_22_23[Ano],2023)</f>
        <v>0</v>
      </c>
      <c r="R19" s="43">
        <f t="shared" si="2"/>
        <v>900000</v>
      </c>
      <c r="S19" s="44">
        <f t="shared" si="3"/>
        <v>1800000</v>
      </c>
    </row>
    <row r="20" spans="1:19" x14ac:dyDescent="0.25">
      <c r="A20" s="3" t="s">
        <v>61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0</v>
      </c>
      <c r="H20" s="3" t="s">
        <v>62</v>
      </c>
      <c r="I20" s="45">
        <f>SUMIFS(PAPI20_22_23[Recurso financeiro estimado no ano (R$) - CFURH],PAPI20_22_23[SubPDC],'Consolidaçao - 1'!H20,PAPI20_22_23[Ano],2022)</f>
        <v>0</v>
      </c>
      <c r="J20" s="45">
        <f>SUMIFS(PAPI20_22_23[Recurso financeiro estimado no ano
(R$) - Cobrança Estadual],PAPI20_22_23[SubPDC],'Consolidaçao - 1'!H20,PAPI20_22_23[Ano],2022)</f>
        <v>0</v>
      </c>
      <c r="K20" s="45">
        <f>SUMIFS(PAPI20_22_23[Recurso financeiro estimado no ano
(R$) - Cobrança Federal],PAPI20_22_23[SubPDC],'Consolidaçao - 1'!H20,PAPI20_22_23[Ano],2022)</f>
        <v>0</v>
      </c>
      <c r="L20" s="45">
        <f>SUMIFS(PAPI20_22_23[Recurso financeiro estimado no ano (R$) - Outras],PAPI20_22_23[SubPDC],'Consolidaçao - 1'!H20,PAPI20_22_23[Ano],2022)</f>
        <v>0</v>
      </c>
      <c r="M20" s="42">
        <f t="shared" si="1"/>
        <v>0</v>
      </c>
      <c r="N20" s="45">
        <f>SUMIFS(PAPI20_22_23[Recurso financeiro estimado no ano (R$) - CFURH],PAPI20_22_23[SubPDC],'Consolidaçao - 1'!H20,PAPI20_22_23[Ano],2023)</f>
        <v>0</v>
      </c>
      <c r="O20" s="45">
        <f>SUMIFS(PAPI20_22_23[Recurso financeiro estimado no ano
(R$) - Cobrança Estadual],PAPI20_22_23[SubPDC],'Consolidaçao - 1'!H20,PAPI20_22_23[Ano],2023)</f>
        <v>0</v>
      </c>
      <c r="P20" s="45">
        <f>SUMIFS(PAPI20_22_23[Recurso financeiro estimado no ano
(R$) - Cobrança Federal],PAPI20_22_23[SubPDC],'Consolidaçao - 1'!H20,PAPI20_22_23[Ano],2023)</f>
        <v>0</v>
      </c>
      <c r="Q20" s="45">
        <f>SUMIFS(PAPI20_22_23[Recurso financeiro estimado no ano (R$) - Outras],PAPI20_22_23[SubPDC],'Consolidaçao - 1'!H20,PAPI20_22_23[Ano],2023)</f>
        <v>0</v>
      </c>
      <c r="R20" s="43">
        <f t="shared" si="2"/>
        <v>0</v>
      </c>
      <c r="S20" s="44">
        <f t="shared" si="3"/>
        <v>0</v>
      </c>
    </row>
    <row r="21" spans="1:19" x14ac:dyDescent="0.25">
      <c r="A21" s="3" t="s">
        <v>63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0</v>
      </c>
      <c r="F21" s="41">
        <f t="shared" si="0"/>
        <v>0</v>
      </c>
      <c r="H21" s="3" t="s">
        <v>64</v>
      </c>
      <c r="I21" s="45">
        <f>SUMIFS(PAPI20_22_23[Recurso financeiro estimado no ano (R$) - CFURH],PAPI20_22_23[SubPDC],'Consolidaçao - 1'!H21,PAPI20_22_23[Ano],2022)</f>
        <v>0</v>
      </c>
      <c r="J21" s="45">
        <f>SUMIFS(PAPI20_22_23[Recurso financeiro estimado no ano
(R$) - Cobrança Estadual],PAPI20_22_23[SubPDC],'Consolidaçao - 1'!H21,PAPI20_22_23[Ano],2022)</f>
        <v>0</v>
      </c>
      <c r="K21" s="45">
        <f>SUMIFS(PAPI20_22_23[Recurso financeiro estimado no ano
(R$) - Cobrança Federal],PAPI20_22_23[SubPDC],'Consolidaçao - 1'!H21,PAPI20_22_23[Ano],2022)</f>
        <v>0</v>
      </c>
      <c r="L21" s="45">
        <f>SUMIFS(PAPI20_22_23[Recurso financeiro estimado no ano (R$) - Outras],PAPI20_22_23[SubPDC],'Consolidaçao - 1'!H21,PAPI20_22_23[Ano],2022)</f>
        <v>0</v>
      </c>
      <c r="M21" s="42">
        <f t="shared" si="1"/>
        <v>0</v>
      </c>
      <c r="N21" s="45">
        <f>SUMIFS(PAPI20_22_23[Recurso financeiro estimado no ano (R$) - CFURH],PAPI20_22_23[SubPDC],'Consolidaçao - 1'!H21,PAPI20_22_23[Ano],2023)</f>
        <v>0</v>
      </c>
      <c r="O21" s="45">
        <f>SUMIFS(PAPI20_22_23[Recurso financeiro estimado no ano
(R$) - Cobrança Estadual],PAPI20_22_23[SubPDC],'Consolidaçao - 1'!H21,PAPI20_22_23[Ano],2023)</f>
        <v>0</v>
      </c>
      <c r="P21" s="45">
        <f>SUMIFS(PAPI20_22_23[Recurso financeiro estimado no ano
(R$) - Cobrança Federal],PAPI20_22_23[SubPDC],'Consolidaçao - 1'!H21,PAPI20_22_23[Ano],2023)</f>
        <v>0</v>
      </c>
      <c r="Q21" s="45">
        <f>SUMIFS(PAPI20_22_23[Recurso financeiro estimado no ano (R$) - Outras],PAPI20_22_23[SubPDC],'Consolidaçao - 1'!H21,PAPI20_22_23[Ano],2023)</f>
        <v>0</v>
      </c>
      <c r="R21" s="43">
        <f t="shared" si="2"/>
        <v>0</v>
      </c>
      <c r="S21" s="44">
        <f t="shared" si="3"/>
        <v>0</v>
      </c>
    </row>
    <row r="22" spans="1:19" x14ac:dyDescent="0.25">
      <c r="A22" s="3" t="s">
        <v>65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300000</v>
      </c>
      <c r="D22" s="40">
        <f>SUMIFS(PAPI20_21[Recurso financeiro estimado no ano
(R$) - Cobrança Federal],PAPI20_21[SubPDC],A22,PAPI20_21[Ano],2021)</f>
        <v>0</v>
      </c>
      <c r="E22" s="40">
        <f>SUMIFS(PAPI20_21[Recurso financeiro estimado no ano (R$) - Outras],PAPI20_21[SubPDC],A22,PAPI20_21[Ano],2021)</f>
        <v>0</v>
      </c>
      <c r="F22" s="41">
        <f t="shared" si="0"/>
        <v>300000</v>
      </c>
      <c r="H22" s="3" t="s">
        <v>66</v>
      </c>
      <c r="I22" s="45">
        <f>SUMIFS(PAPI20_22_23[Recurso financeiro estimado no ano (R$) - CFURH],PAPI20_22_23[SubPDC],'Consolidaçao - 1'!H22,PAPI20_22_23[Ano],2022)</f>
        <v>0</v>
      </c>
      <c r="J22" s="45">
        <f>SUMIFS(PAPI20_22_23[Recurso financeiro estimado no ano
(R$) - Cobrança Estadual],PAPI20_22_23[SubPDC],'Consolidaçao - 1'!H22,PAPI20_22_23[Ano],2022)</f>
        <v>0</v>
      </c>
      <c r="K22" s="45">
        <f>SUMIFS(PAPI20_22_23[Recurso financeiro estimado no ano
(R$) - Cobrança Federal],PAPI20_22_23[SubPDC],'Consolidaçao - 1'!H22,PAPI20_22_23[Ano],2022)</f>
        <v>0</v>
      </c>
      <c r="L22" s="45">
        <f>SUMIFS(PAPI20_22_23[Recurso financeiro estimado no ano (R$) - Outras],PAPI20_22_23[SubPDC],'Consolidaçao - 1'!H22,PAPI20_22_23[Ano],2022)</f>
        <v>0</v>
      </c>
      <c r="M22" s="42">
        <f t="shared" si="1"/>
        <v>0</v>
      </c>
      <c r="N22" s="45">
        <f>SUMIFS(PAPI20_22_23[Recurso financeiro estimado no ano (R$) - CFURH],PAPI20_22_23[SubPDC],'Consolidaçao - 1'!H22,PAPI20_22_23[Ano],2023)</f>
        <v>0</v>
      </c>
      <c r="O22" s="45">
        <f>SUMIFS(PAPI20_22_23[Recurso financeiro estimado no ano
(R$) - Cobrança Estadual],PAPI20_22_23[SubPDC],'Consolidaçao - 1'!H22,PAPI20_22_23[Ano],2023)</f>
        <v>0</v>
      </c>
      <c r="P22" s="45">
        <f>SUMIFS(PAPI20_22_23[Recurso financeiro estimado no ano
(R$) - Cobrança Federal],PAPI20_22_23[SubPDC],'Consolidaçao - 1'!H22,PAPI20_22_23[Ano],2023)</f>
        <v>0</v>
      </c>
      <c r="Q22" s="45">
        <f>SUMIFS(PAPI20_22_23[Recurso financeiro estimado no ano (R$) - Outras],PAPI20_22_23[SubPDC],'Consolidaçao - 1'!H22,PAPI20_22_23[Ano],2023)</f>
        <v>0</v>
      </c>
      <c r="R22" s="43">
        <f t="shared" si="2"/>
        <v>0</v>
      </c>
      <c r="S22" s="44">
        <f t="shared" si="3"/>
        <v>0</v>
      </c>
    </row>
    <row r="23" spans="1:19" x14ac:dyDescent="0.25">
      <c r="A23" s="3" t="s">
        <v>60</v>
      </c>
      <c r="B23" s="40">
        <f>SUMIFS(PAPI20_21[Recurso financeiro estimado no ano (R$) - CFURH],PAPI20_21[SubPDC],A23,PAPI20_21[Ano],2021)</f>
        <v>0</v>
      </c>
      <c r="C23" s="40">
        <f>SUMIFS(PAPI20_21[Recurso financeiro estimado no ano
(R$) - Cobrança Estadual],PAPI20_21[SubPDC],A23,PAPI20_21[Ano],2021)</f>
        <v>800000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0</v>
      </c>
      <c r="F23" s="41">
        <f t="shared" si="0"/>
        <v>800000</v>
      </c>
      <c r="H23" s="3" t="s">
        <v>67</v>
      </c>
      <c r="I23" s="45">
        <f>SUMIFS(PAPI20_22_23[Recurso financeiro estimado no ano (R$) - CFURH],PAPI20_22_23[SubPDC],'Consolidaçao - 1'!H23,PAPI20_22_23[Ano],2022)</f>
        <v>0</v>
      </c>
      <c r="J23" s="45">
        <f>SUMIFS(PAPI20_22_23[Recurso financeiro estimado no ano
(R$) - Cobrança Estadual],PAPI20_22_23[SubPDC],'Consolidaçao - 1'!H23,PAPI20_22_23[Ano],2022)</f>
        <v>0</v>
      </c>
      <c r="K23" s="45">
        <f>SUMIFS(PAPI20_22_23[Recurso financeiro estimado no ano
(R$) - Cobrança Federal],PAPI20_22_23[SubPDC],'Consolidaçao - 1'!H23,PAPI20_22_23[Ano],2022)</f>
        <v>0</v>
      </c>
      <c r="L23" s="45">
        <f>SUMIFS(PAPI20_22_23[Recurso financeiro estimado no ano (R$) - Outras],PAPI20_22_23[SubPDC],'Consolidaçao - 1'!H23,PAPI20_22_23[Ano],2022)</f>
        <v>0</v>
      </c>
      <c r="M23" s="42">
        <f t="shared" si="1"/>
        <v>0</v>
      </c>
      <c r="N23" s="45">
        <f>SUMIFS(PAPI20_22_23[Recurso financeiro estimado no ano (R$) - CFURH],PAPI20_22_23[SubPDC],'Consolidaçao - 1'!H23,PAPI20_22_23[Ano],2023)</f>
        <v>0</v>
      </c>
      <c r="O23" s="45">
        <f>SUMIFS(PAPI20_22_23[Recurso financeiro estimado no ano
(R$) - Cobrança Estadual],PAPI20_22_23[SubPDC],'Consolidaçao - 1'!H23,PAPI20_22_23[Ano],2023)</f>
        <v>0</v>
      </c>
      <c r="P23" s="45">
        <f>SUMIFS(PAPI20_22_23[Recurso financeiro estimado no ano
(R$) - Cobrança Federal],PAPI20_22_23[SubPDC],'Consolidaçao - 1'!H23,PAPI20_22_23[Ano],2023)</f>
        <v>0</v>
      </c>
      <c r="Q23" s="45">
        <f>SUMIFS(PAPI20_22_23[Recurso financeiro estimado no ano (R$) - Outras],PAPI20_22_23[SubPDC],'Consolidaçao - 1'!H23,PAPI20_22_23[Ano],2023)</f>
        <v>0</v>
      </c>
      <c r="R23" s="43">
        <f t="shared" si="2"/>
        <v>0</v>
      </c>
      <c r="S23" s="44">
        <f t="shared" si="3"/>
        <v>0</v>
      </c>
    </row>
    <row r="24" spans="1:19" x14ac:dyDescent="0.25">
      <c r="A24" s="3" t="s">
        <v>62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68</v>
      </c>
      <c r="I24" s="45">
        <f>SUMIFS(PAPI20_22_23[Recurso financeiro estimado no ano (R$) - CFURH],PAPI20_22_23[SubPDC],'Consolidaçao - 1'!H24,PAPI20_22_23[Ano],2022)</f>
        <v>0</v>
      </c>
      <c r="J24" s="45">
        <f>SUMIFS(PAPI20_22_23[Recurso financeiro estimado no ano
(R$) - Cobrança Estadual],PAPI20_22_23[SubPDC],'Consolidaçao - 1'!H24,PAPI20_22_23[Ano],2022)</f>
        <v>0</v>
      </c>
      <c r="K24" s="45">
        <f>SUMIFS(PAPI20_22_23[Recurso financeiro estimado no ano
(R$) - Cobrança Federal],PAPI20_22_23[SubPDC],'Consolidaçao - 1'!H24,PAPI20_22_23[Ano],2022)</f>
        <v>0</v>
      </c>
      <c r="L24" s="45">
        <f>SUMIFS(PAPI20_22_23[Recurso financeiro estimado no ano (R$) - Outras],PAPI20_22_23[SubPDC],'Consolidaçao - 1'!H24,PAPI20_22_23[Ano],2022)</f>
        <v>0</v>
      </c>
      <c r="M24" s="42">
        <f t="shared" si="1"/>
        <v>0</v>
      </c>
      <c r="N24" s="45">
        <f>SUMIFS(PAPI20_22_23[Recurso financeiro estimado no ano (R$) - CFURH],PAPI20_22_23[SubPDC],'Consolidaçao - 1'!H24,PAPI20_22_23[Ano],2023)</f>
        <v>0</v>
      </c>
      <c r="O24" s="45">
        <f>SUMIFS(PAPI20_22_23[Recurso financeiro estimado no ano
(R$) - Cobrança Estadual],PAPI20_22_23[SubPDC],'Consolidaçao - 1'!H24,PAPI20_22_23[Ano],2023)</f>
        <v>600000</v>
      </c>
      <c r="P24" s="45">
        <f>SUMIFS(PAPI20_22_23[Recurso financeiro estimado no ano
(R$) - Cobrança Federal],PAPI20_22_23[SubPDC],'Consolidaçao - 1'!H24,PAPI20_22_23[Ano],2023)</f>
        <v>0</v>
      </c>
      <c r="Q24" s="45">
        <f>SUMIFS(PAPI20_22_23[Recurso financeiro estimado no ano (R$) - Outras],PAPI20_22_23[SubPDC],'Consolidaçao - 1'!H24,PAPI20_22_23[Ano],2023)</f>
        <v>0</v>
      </c>
      <c r="R24" s="43">
        <f t="shared" si="2"/>
        <v>600000</v>
      </c>
      <c r="S24" s="44">
        <f t="shared" si="3"/>
        <v>600000</v>
      </c>
    </row>
    <row r="25" spans="1:19" x14ac:dyDescent="0.25">
      <c r="A25" s="3" t="s">
        <v>64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69</v>
      </c>
      <c r="I25" s="45">
        <f>SUMIFS(PAPI20_22_23[Recurso financeiro estimado no ano (R$) - CFURH],PAPI20_22_23[SubPDC],'Consolidaçao - 1'!H25,PAPI20_22_23[Ano],2022)</f>
        <v>0</v>
      </c>
      <c r="J25" s="45">
        <f>SUMIFS(PAPI20_22_23[Recurso financeiro estimado no ano
(R$) - Cobrança Estadual],PAPI20_22_23[SubPDC],'Consolidaçao - 1'!H25,PAPI20_22_23[Ano],2022)</f>
        <v>0</v>
      </c>
      <c r="K25" s="45">
        <f>SUMIFS(PAPI20_22_23[Recurso financeiro estimado no ano
(R$) - Cobrança Federal],PAPI20_22_23[SubPDC],'Consolidaçao - 1'!H25,PAPI20_22_23[Ano],2022)</f>
        <v>0</v>
      </c>
      <c r="L25" s="45">
        <f>SUMIFS(PAPI20_22_23[Recurso financeiro estimado no ano (R$) - Outras],PAPI20_22_23[SubPDC],'Consolidaçao - 1'!H25,PAPI20_22_23[Ano],2022)</f>
        <v>0</v>
      </c>
      <c r="M25" s="42">
        <f t="shared" si="1"/>
        <v>0</v>
      </c>
      <c r="N25" s="45">
        <f>SUMIFS(PAPI20_22_23[Recurso financeiro estimado no ano (R$) - CFURH],PAPI20_22_23[SubPDC],'Consolidaçao - 1'!H25,PAPI20_22_23[Ano],2023)</f>
        <v>0</v>
      </c>
      <c r="O25" s="45">
        <f>SUMIFS(PAPI20_22_23[Recurso financeiro estimado no ano
(R$) - Cobrança Estadual],PAPI20_22_23[SubPDC],'Consolidaçao - 1'!H25,PAPI20_22_23[Ano],2023)</f>
        <v>0</v>
      </c>
      <c r="P25" s="45">
        <f>SUMIFS(PAPI20_22_23[Recurso financeiro estimado no ano
(R$) - Cobrança Federal],PAPI20_22_23[SubPDC],'Consolidaçao - 1'!H25,PAPI20_22_23[Ano],2023)</f>
        <v>0</v>
      </c>
      <c r="Q25" s="45">
        <f>SUMIFS(PAPI20_22_23[Recurso financeiro estimado no ano (R$) - Outras],PAPI20_22_23[SubPDC],'Consolidaçao - 1'!H25,PAPI20_22_23[Ano],2023)</f>
        <v>0</v>
      </c>
      <c r="R25" s="43">
        <f t="shared" si="2"/>
        <v>0</v>
      </c>
      <c r="S25" s="44">
        <f t="shared" si="3"/>
        <v>0</v>
      </c>
    </row>
    <row r="26" spans="1:19" x14ac:dyDescent="0.25">
      <c r="A26" s="3" t="s">
        <v>70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71</v>
      </c>
      <c r="I26" s="45">
        <f>SUMIFS(PAPI20_22_23[Recurso financeiro estimado no ano (R$) - CFURH],PAPI20_22_23[SubPDC],'Consolidaçao - 1'!H26,PAPI20_22_23[Ano],2022)</f>
        <v>150000</v>
      </c>
      <c r="J26" s="45">
        <f>SUMIFS(PAPI20_22_23[Recurso financeiro estimado no ano
(R$) - Cobrança Estadual],PAPI20_22_23[SubPDC],'Consolidaçao - 1'!H26,PAPI20_22_23[Ano],2022)</f>
        <v>0</v>
      </c>
      <c r="K26" s="45">
        <f>SUMIFS(PAPI20_22_23[Recurso financeiro estimado no ano
(R$) - Cobrança Federal],PAPI20_22_23[SubPDC],'Consolidaçao - 1'!H26,PAPI20_22_23[Ano],2022)</f>
        <v>0</v>
      </c>
      <c r="L26" s="45">
        <f>SUMIFS(PAPI20_22_23[Recurso financeiro estimado no ano (R$) - Outras],PAPI20_22_23[SubPDC],'Consolidaçao - 1'!H26,PAPI20_22_23[Ano],2022)</f>
        <v>0</v>
      </c>
      <c r="M26" s="42">
        <f t="shared" si="1"/>
        <v>150000</v>
      </c>
      <c r="N26" s="45">
        <f>SUMIFS(PAPI20_22_23[Recurso financeiro estimado no ano (R$) - CFURH],PAPI20_22_23[SubPDC],'Consolidaçao - 1'!H26,PAPI20_22_23[Ano],2023)</f>
        <v>0</v>
      </c>
      <c r="O26" s="45">
        <f>SUMIFS(PAPI20_22_23[Recurso financeiro estimado no ano
(R$) - Cobrança Estadual],PAPI20_22_23[SubPDC],'Consolidaçao - 1'!H26,PAPI20_22_23[Ano],2023)</f>
        <v>0</v>
      </c>
      <c r="P26" s="45">
        <f>SUMIFS(PAPI20_22_23[Recurso financeiro estimado no ano
(R$) - Cobrança Federal],PAPI20_22_23[SubPDC],'Consolidaçao - 1'!H26,PAPI20_22_23[Ano],2023)</f>
        <v>0</v>
      </c>
      <c r="Q26" s="45">
        <f>SUMIFS(PAPI20_22_23[Recurso financeiro estimado no ano (R$) - Outras],PAPI20_22_23[SubPDC],'Consolidaçao - 1'!H26,PAPI20_22_23[Ano],2023)</f>
        <v>0</v>
      </c>
      <c r="R26" s="43">
        <f t="shared" si="2"/>
        <v>0</v>
      </c>
      <c r="S26" s="44">
        <f t="shared" si="3"/>
        <v>150000</v>
      </c>
    </row>
    <row r="27" spans="1:19" x14ac:dyDescent="0.25">
      <c r="A27" s="3" t="s">
        <v>72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0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0</v>
      </c>
      <c r="F27" s="41">
        <f t="shared" si="0"/>
        <v>0</v>
      </c>
      <c r="H27" s="3" t="s">
        <v>73</v>
      </c>
      <c r="I27" s="45">
        <f>SUMIFS(PAPI20_22_23[Recurso financeiro estimado no ano (R$) - CFURH],PAPI20_22_23[SubPDC],'Consolidaçao - 1'!H27,PAPI20_22_23[Ano],2022)</f>
        <v>241884.9</v>
      </c>
      <c r="J27" s="45">
        <f>SUMIFS(PAPI20_22_23[Recurso financeiro estimado no ano
(R$) - Cobrança Estadual],PAPI20_22_23[SubPDC],'Consolidaçao - 1'!H27,PAPI20_22_23[Ano],2022)</f>
        <v>0</v>
      </c>
      <c r="K27" s="45">
        <f>SUMIFS(PAPI20_22_23[Recurso financeiro estimado no ano
(R$) - Cobrança Federal],PAPI20_22_23[SubPDC],'Consolidaçao - 1'!H27,PAPI20_22_23[Ano],2022)</f>
        <v>0</v>
      </c>
      <c r="L27" s="45">
        <f>SUMIFS(PAPI20_22_23[Recurso financeiro estimado no ano (R$) - Outras],PAPI20_22_23[SubPDC],'Consolidaçao - 1'!H27,PAPI20_22_23[Ano],2022)</f>
        <v>0</v>
      </c>
      <c r="M27" s="42">
        <f t="shared" si="1"/>
        <v>241884.9</v>
      </c>
      <c r="N27" s="45">
        <f>SUMIFS(PAPI20_22_23[Recurso financeiro estimado no ano (R$) - CFURH],PAPI20_22_23[SubPDC],'Consolidaçao - 1'!H27,PAPI20_22_23[Ano],2023)</f>
        <v>327289.09999999998</v>
      </c>
      <c r="O27" s="45">
        <f>SUMIFS(PAPI20_22_23[Recurso financeiro estimado no ano
(R$) - Cobrança Estadual],PAPI20_22_23[SubPDC],'Consolidaçao - 1'!H27,PAPI20_22_23[Ano],2023)</f>
        <v>0</v>
      </c>
      <c r="P27" s="45">
        <f>SUMIFS(PAPI20_22_23[Recurso financeiro estimado no ano
(R$) - Cobrança Federal],PAPI20_22_23[SubPDC],'Consolidaçao - 1'!H27,PAPI20_22_23[Ano],2023)</f>
        <v>0</v>
      </c>
      <c r="Q27" s="45">
        <f>SUMIFS(PAPI20_22_23[Recurso financeiro estimado no ano (R$) - Outras],PAPI20_22_23[SubPDC],'Consolidaçao - 1'!H27,PAPI20_22_23[Ano],2023)</f>
        <v>0</v>
      </c>
      <c r="R27" s="43">
        <f t="shared" si="2"/>
        <v>327289.09999999998</v>
      </c>
      <c r="S27" s="44">
        <f t="shared" si="3"/>
        <v>569174</v>
      </c>
    </row>
    <row r="28" spans="1:19" x14ac:dyDescent="0.25">
      <c r="A28" s="3" t="s">
        <v>74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75</v>
      </c>
      <c r="I28" s="45">
        <f>SUMIFS(PAPI20_22_23[Recurso financeiro estimado no ano (R$) - CFURH],PAPI20_22_23[SubPDC],'Consolidaçao - 1'!H28,PAPI20_22_23[Ano],2022)</f>
        <v>0</v>
      </c>
      <c r="J28" s="45">
        <f>SUMIFS(PAPI20_22_23[Recurso financeiro estimado no ano
(R$) - Cobrança Estadual],PAPI20_22_23[SubPDC],'Consolidaçao - 1'!H28,PAPI20_22_23[Ano],2022)</f>
        <v>30000</v>
      </c>
      <c r="K28" s="45">
        <f>SUMIFS(PAPI20_22_23[Recurso financeiro estimado no ano
(R$) - Cobrança Federal],PAPI20_22_23[SubPDC],'Consolidaçao - 1'!H28,PAPI20_22_23[Ano],2022)</f>
        <v>0</v>
      </c>
      <c r="L28" s="45">
        <f>SUMIFS(PAPI20_22_23[Recurso financeiro estimado no ano (R$) - Outras],PAPI20_22_23[SubPDC],'Consolidaçao - 1'!H28,PAPI20_22_23[Ano],2022)</f>
        <v>0</v>
      </c>
      <c r="M28" s="42">
        <f t="shared" si="1"/>
        <v>30000</v>
      </c>
      <c r="N28" s="45">
        <f>SUMIFS(PAPI20_22_23[Recurso financeiro estimado no ano (R$) - CFURH],PAPI20_22_23[SubPDC],'Consolidaçao - 1'!H28,PAPI20_22_23[Ano],2023)</f>
        <v>0</v>
      </c>
      <c r="O28" s="45">
        <f>SUMIFS(PAPI20_22_23[Recurso financeiro estimado no ano
(R$) - Cobrança Estadual],PAPI20_22_23[SubPDC],'Consolidaçao - 1'!H28,PAPI20_22_23[Ano],2023)</f>
        <v>0</v>
      </c>
      <c r="P28" s="45">
        <f>SUMIFS(PAPI20_22_23[Recurso financeiro estimado no ano
(R$) - Cobrança Federal],PAPI20_22_23[SubPDC],'Consolidaçao - 1'!H28,PAPI20_22_23[Ano],2023)</f>
        <v>0</v>
      </c>
      <c r="Q28" s="45">
        <f>SUMIFS(PAPI20_22_23[Recurso financeiro estimado no ano (R$) - Outras],PAPI20_22_23[SubPDC],'Consolidaçao - 1'!H28,PAPI20_22_23[Ano],2023)</f>
        <v>0</v>
      </c>
      <c r="R28" s="43">
        <f t="shared" si="2"/>
        <v>0</v>
      </c>
      <c r="S28" s="44">
        <f t="shared" si="3"/>
        <v>30000</v>
      </c>
    </row>
    <row r="29" spans="1:19" x14ac:dyDescent="0.25">
      <c r="A29" s="3" t="s">
        <v>76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0</v>
      </c>
    </row>
    <row r="30" spans="1:19" ht="18.75" x14ac:dyDescent="0.25">
      <c r="A30" s="3" t="s">
        <v>77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400000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0</v>
      </c>
      <c r="F30" s="41">
        <f t="shared" si="0"/>
        <v>400000</v>
      </c>
      <c r="H30" s="47" t="s">
        <v>23</v>
      </c>
      <c r="I30" s="64" t="s">
        <v>78</v>
      </c>
      <c r="J30" s="64" t="s">
        <v>79</v>
      </c>
      <c r="K30" s="64" t="s">
        <v>80</v>
      </c>
    </row>
    <row r="31" spans="1:19" x14ac:dyDescent="0.25">
      <c r="A31" s="3" t="s">
        <v>81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>
        <f>SUMIF(PAPI20_22_23[Prioridade do SubPDC],I$30,PAPI20_22_23[Recurso financeiro estimado no ano
(R$)])</f>
        <v>1395000</v>
      </c>
      <c r="J31" s="63">
        <f>SUMIF(PAPI20_22_23[Prioridade do SubPDC],J$30,PAPI20_22_23[Recurso financeiro estimado no ano
(R$)])</f>
        <v>7399000</v>
      </c>
      <c r="K31" s="63">
        <f>SUMIF(PAPI20_22_23[Prioridade do SubPDC],K$30,PAPI20_22_23[Recurso financeiro estimado no ano
(R$)])</f>
        <v>1349174</v>
      </c>
    </row>
    <row r="32" spans="1:19" x14ac:dyDescent="0.25">
      <c r="A32" s="3" t="s">
        <v>71</v>
      </c>
      <c r="B32" s="40">
        <f>SUMIFS(PAPI20_21[Recurso financeiro estimado no ano (R$) - CFURH],PAPI20_21[SubPDC],A32,PAPI20_21[Ano],2021)</f>
        <v>0</v>
      </c>
      <c r="C32" s="40">
        <f>SUMIFS(PAPI20_21[Recurso financeiro estimado no ano
(R$) - Cobrança Estadual],PAPI20_21[SubPDC],A32,PAPI20_21[Ano],2021)</f>
        <v>0</v>
      </c>
      <c r="D32" s="40">
        <f>SUMIFS(PAPI20_21[Recurso financeiro estimado no ano
(R$) - Cobrança Federal],PAPI20_21[SubPDC],A32,PAPI20_21[Ano],2021)</f>
        <v>0</v>
      </c>
      <c r="E32" s="40">
        <f>SUMIFS(PAPI20_21[Recurso financeiro estimado no ano (R$) - Outras],PAPI20_21[SubPDC],A32,PAPI20_21[Ano],2021)</f>
        <v>0</v>
      </c>
      <c r="F32" s="41">
        <f t="shared" si="0"/>
        <v>0</v>
      </c>
      <c r="I32" s="65">
        <f>IFERROR(I31/SUM(I31:K31),"")</f>
        <v>0.13753091487930702</v>
      </c>
      <c r="J32" s="65">
        <f>IFERROR(J31/SUM(I31:K31),"")</f>
        <v>0.72945608544228857</v>
      </c>
      <c r="K32" s="65">
        <f>IFERROR(K31/SUM(I31:K31),"")</f>
        <v>0.13301299967840441</v>
      </c>
    </row>
    <row r="33" spans="1:6" x14ac:dyDescent="0.25">
      <c r="A33" s="3" t="s">
        <v>73</v>
      </c>
      <c r="B33" s="40">
        <f>SUMIFS(PAPI20_21[Recurso financeiro estimado no ano (R$) - CFURH],PAPI20_21[SubPDC],A33,PAPI20_21[Ano],2021)</f>
        <v>357435.42</v>
      </c>
      <c r="C33" s="40">
        <f>SUMIFS(PAPI20_21[Recurso financeiro estimado no ano
(R$) - Cobrança Estadual],PAPI20_21[SubPDC],A33,PAPI20_21[Ano],2021)</f>
        <v>0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357435.42</v>
      </c>
    </row>
    <row r="34" spans="1:6" x14ac:dyDescent="0.25">
      <c r="A34" s="3" t="s">
        <v>75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0</v>
      </c>
      <c r="D34" s="40">
        <f>SUMIFS(PAPI20_21[Recurso financeiro estimado no ano
(R$) - Cobrança Federal],PAPI20_21[SubPDC],A34,PAPI20_21[Ano],2021)</f>
        <v>0</v>
      </c>
      <c r="E34" s="40">
        <f>SUMIFS(PAPI20_21[Recurso financeiro estimado no ano (R$) - Outras],PAPI20_21[SubPDC],A34,PAPI20_21[Ano],2021)</f>
        <v>0</v>
      </c>
      <c r="F34" s="41">
        <f t="shared" si="0"/>
        <v>0</v>
      </c>
    </row>
    <row r="36" spans="1:6" ht="18.75" x14ac:dyDescent="0.25">
      <c r="A36" s="46" t="s">
        <v>21</v>
      </c>
      <c r="B36" s="62" t="s">
        <v>78</v>
      </c>
      <c r="C36" s="62" t="s">
        <v>79</v>
      </c>
      <c r="D36" s="62" t="s">
        <v>80</v>
      </c>
    </row>
    <row r="37" spans="1:6" x14ac:dyDescent="0.25">
      <c r="A37" s="60" t="s">
        <v>2</v>
      </c>
      <c r="B37" s="61">
        <f>SUMIF(PAPI20_21[Prioridade do SubPDC],B$36,PAPI20_21[Recurso financeiro estimado no ano
(R$)])</f>
        <v>650000</v>
      </c>
      <c r="C37" s="61">
        <f>SUMIF(PAPI20_21[Prioridade do SubPDC],C$36,PAPI20_21[Recurso financeiro estimado no ano
(R$)])</f>
        <v>3200000</v>
      </c>
      <c r="D37" s="61">
        <f>SUMIF(PAPI20_21[Prioridade do SubPDC],D$36,PAPI20_21[Recurso financeiro estimado no ano
(R$)])</f>
        <v>357435.42</v>
      </c>
    </row>
    <row r="38" spans="1:6" x14ac:dyDescent="0.25">
      <c r="A38" s="9"/>
      <c r="B38" s="65">
        <f>B37/SUM(B37:D37)</f>
        <v>0.15448840804786493</v>
      </c>
      <c r="C38" s="65">
        <f>C37/SUM(B37:D37)</f>
        <v>0.76055831654333506</v>
      </c>
      <c r="D38" s="65">
        <f>D37/SUM(B37:D37)</f>
        <v>8.4953275408799975E-2</v>
      </c>
    </row>
    <row r="39" spans="1:6" x14ac:dyDescent="0.25">
      <c r="A39" s="9"/>
    </row>
    <row r="40" spans="1:6" x14ac:dyDescent="0.25">
      <c r="A40" s="9"/>
    </row>
    <row r="41" spans="1:6" x14ac:dyDescent="0.25">
      <c r="A41" s="9"/>
    </row>
    <row r="42" spans="1:6" x14ac:dyDescent="0.25">
      <c r="A42" s="9"/>
    </row>
    <row r="43" spans="1:6" x14ac:dyDescent="0.25">
      <c r="A43" s="9"/>
    </row>
    <row r="44" spans="1:6" x14ac:dyDescent="0.25">
      <c r="A44" s="9"/>
    </row>
    <row r="45" spans="1:6" x14ac:dyDescent="0.2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zoomScale="85" zoomScaleNormal="85" workbookViewId="0">
      <selection activeCell="C14" sqref="C14"/>
    </sheetView>
  </sheetViews>
  <sheetFormatPr defaultRowHeight="15" x14ac:dyDescent="0.25"/>
  <cols>
    <col min="1" max="1" width="18.42578125" style="66" bestFit="1" customWidth="1"/>
    <col min="2" max="2" width="11.7109375" style="66" bestFit="1" customWidth="1"/>
    <col min="3" max="3" width="16.5703125" style="66" bestFit="1" customWidth="1"/>
    <col min="4" max="4" width="26" style="66" bestFit="1" customWidth="1"/>
    <col min="5" max="5" width="25.140625" bestFit="1" customWidth="1"/>
    <col min="6" max="6" width="19.7109375" bestFit="1" customWidth="1"/>
    <col min="7" max="7" width="18.85546875" bestFit="1" customWidth="1"/>
    <col min="8" max="8" width="23.5703125" bestFit="1" customWidth="1"/>
    <col min="9" max="9" width="13.7109375" bestFit="1" customWidth="1"/>
    <col min="10" max="10" width="16.140625" bestFit="1" customWidth="1"/>
    <col min="11" max="11" width="20.28515625" bestFit="1" customWidth="1"/>
    <col min="18" max="16384" width="9.140625" style="66"/>
  </cols>
  <sheetData>
    <row r="1" spans="1:3" x14ac:dyDescent="0.25">
      <c r="A1" s="111" t="s">
        <v>82</v>
      </c>
      <c r="B1" s="111"/>
      <c r="C1" s="111"/>
    </row>
    <row r="2" spans="1:3" x14ac:dyDescent="0.25">
      <c r="A2" s="111" t="s">
        <v>83</v>
      </c>
    </row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pans="1:6" s="66" customFormat="1" x14ac:dyDescent="0.25"/>
    <row r="66" spans="1:6" s="66" customFormat="1" x14ac:dyDescent="0.25"/>
    <row r="67" spans="1:6" s="66" customFormat="1" x14ac:dyDescent="0.25"/>
    <row r="68" spans="1:6" s="66" customFormat="1" x14ac:dyDescent="0.25"/>
    <row r="69" spans="1:6" s="66" customFormat="1" x14ac:dyDescent="0.25">
      <c r="A69" s="66" t="s">
        <v>84</v>
      </c>
      <c r="B69" s="66" t="s">
        <v>85</v>
      </c>
      <c r="C69" s="66" t="s">
        <v>86</v>
      </c>
      <c r="D69" s="66" t="s">
        <v>87</v>
      </c>
      <c r="E69" s="66" t="s">
        <v>88</v>
      </c>
      <c r="F69" s="66" t="s">
        <v>89</v>
      </c>
    </row>
    <row r="70" spans="1:6" s="66" customFormat="1" x14ac:dyDescent="0.25">
      <c r="A70" s="114" t="s">
        <v>33</v>
      </c>
      <c r="B70" s="115">
        <v>300000</v>
      </c>
      <c r="C70" s="115">
        <v>300</v>
      </c>
      <c r="D70" s="116">
        <v>300000</v>
      </c>
      <c r="E70" s="116"/>
      <c r="F70" s="116"/>
    </row>
    <row r="71" spans="1:6" s="66" customFormat="1" x14ac:dyDescent="0.25">
      <c r="A71" s="114" t="s">
        <v>19</v>
      </c>
      <c r="B71" s="115">
        <v>845000</v>
      </c>
      <c r="C71" s="115">
        <v>845</v>
      </c>
      <c r="D71" s="116">
        <v>845000</v>
      </c>
      <c r="E71" s="116"/>
      <c r="F71" s="116"/>
    </row>
    <row r="72" spans="1:6" s="66" customFormat="1" x14ac:dyDescent="0.25">
      <c r="A72" s="114" t="s">
        <v>44</v>
      </c>
      <c r="B72" s="115">
        <v>300000</v>
      </c>
      <c r="C72" s="115">
        <v>300</v>
      </c>
      <c r="D72" s="116">
        <v>300000</v>
      </c>
      <c r="E72" s="116"/>
      <c r="F72" s="116"/>
    </row>
    <row r="73" spans="1:6" s="66" customFormat="1" x14ac:dyDescent="0.25">
      <c r="A73" s="114" t="s">
        <v>37</v>
      </c>
      <c r="B73" s="115">
        <v>600000</v>
      </c>
      <c r="C73" s="115">
        <v>600</v>
      </c>
      <c r="D73" s="116">
        <v>600000</v>
      </c>
      <c r="E73" s="116"/>
      <c r="F73" s="116"/>
    </row>
    <row r="74" spans="1:6" s="66" customFormat="1" x14ac:dyDescent="0.25">
      <c r="A74" s="114" t="s">
        <v>47</v>
      </c>
      <c r="B74" s="115">
        <v>4650000</v>
      </c>
      <c r="C74" s="115">
        <v>4650</v>
      </c>
      <c r="D74" s="116">
        <v>4650000</v>
      </c>
      <c r="E74" s="116"/>
      <c r="F74" s="116"/>
    </row>
    <row r="75" spans="1:6" s="66" customFormat="1" x14ac:dyDescent="0.25">
      <c r="A75" s="114" t="s">
        <v>55</v>
      </c>
      <c r="B75" s="115">
        <v>400000</v>
      </c>
      <c r="C75" s="115">
        <v>400</v>
      </c>
      <c r="D75" s="116"/>
      <c r="E75" s="116"/>
      <c r="F75" s="116"/>
    </row>
    <row r="76" spans="1:6" s="66" customFormat="1" x14ac:dyDescent="0.25">
      <c r="A76" s="114" t="s">
        <v>57</v>
      </c>
      <c r="B76" s="115">
        <v>350000</v>
      </c>
      <c r="C76" s="115">
        <v>350</v>
      </c>
      <c r="D76" s="116"/>
      <c r="E76" s="116"/>
      <c r="F76" s="116"/>
    </row>
    <row r="77" spans="1:6" s="66" customFormat="1" x14ac:dyDescent="0.25">
      <c r="A77" s="114" t="s">
        <v>51</v>
      </c>
      <c r="B77" s="115">
        <v>850000</v>
      </c>
      <c r="C77" s="115">
        <v>850</v>
      </c>
      <c r="D77" s="116"/>
      <c r="E77" s="116"/>
      <c r="F77" s="116"/>
    </row>
    <row r="78" spans="1:6" s="66" customFormat="1" x14ac:dyDescent="0.25">
      <c r="A78" s="114" t="s">
        <v>54</v>
      </c>
      <c r="B78" s="115">
        <v>750000</v>
      </c>
      <c r="C78" s="115">
        <v>750</v>
      </c>
      <c r="D78" s="116"/>
      <c r="E78" s="116"/>
      <c r="F78" s="116"/>
    </row>
    <row r="79" spans="1:6" s="66" customFormat="1" x14ac:dyDescent="0.25">
      <c r="A79" s="114" t="s">
        <v>56</v>
      </c>
      <c r="B79" s="115">
        <v>699000</v>
      </c>
      <c r="C79" s="115">
        <v>699</v>
      </c>
      <c r="D79" s="116">
        <v>699000</v>
      </c>
      <c r="E79" s="116"/>
      <c r="F79" s="116"/>
    </row>
    <row r="80" spans="1:6" s="66" customFormat="1" x14ac:dyDescent="0.25">
      <c r="A80" s="114" t="s">
        <v>65</v>
      </c>
      <c r="B80" s="115">
        <v>300000</v>
      </c>
      <c r="C80" s="115">
        <v>300</v>
      </c>
      <c r="D80" s="116">
        <v>300000</v>
      </c>
      <c r="E80" s="116"/>
      <c r="F80" s="116"/>
    </row>
    <row r="81" spans="1:6" s="66" customFormat="1" x14ac:dyDescent="0.25">
      <c r="A81" s="114" t="s">
        <v>60</v>
      </c>
      <c r="B81" s="115">
        <v>2600000</v>
      </c>
      <c r="C81" s="115">
        <v>2600</v>
      </c>
      <c r="D81" s="116">
        <v>2600000</v>
      </c>
      <c r="E81" s="116"/>
      <c r="F81" s="116"/>
    </row>
    <row r="82" spans="1:6" s="66" customFormat="1" x14ac:dyDescent="0.25">
      <c r="A82" s="114" t="s">
        <v>68</v>
      </c>
      <c r="B82" s="115">
        <v>600000</v>
      </c>
      <c r="C82" s="115">
        <v>600</v>
      </c>
      <c r="D82" s="116">
        <v>600000</v>
      </c>
      <c r="E82" s="116"/>
      <c r="F82" s="116"/>
    </row>
    <row r="83" spans="1:6" s="66" customFormat="1" x14ac:dyDescent="0.25">
      <c r="A83" s="114" t="s">
        <v>77</v>
      </c>
      <c r="B83" s="115"/>
      <c r="C83" s="115"/>
      <c r="D83" s="116">
        <v>400000</v>
      </c>
      <c r="E83" s="116"/>
      <c r="F83" s="116"/>
    </row>
    <row r="84" spans="1:6" s="66" customFormat="1" x14ac:dyDescent="0.25">
      <c r="A84" s="114" t="s">
        <v>71</v>
      </c>
      <c r="B84" s="115">
        <v>150000</v>
      </c>
      <c r="C84" s="115">
        <v>150</v>
      </c>
      <c r="D84" s="116"/>
      <c r="E84" s="116"/>
      <c r="F84" s="116"/>
    </row>
    <row r="85" spans="1:6" s="66" customFormat="1" x14ac:dyDescent="0.25">
      <c r="A85" s="114" t="s">
        <v>73</v>
      </c>
      <c r="B85" s="115">
        <v>926609.41999999993</v>
      </c>
      <c r="C85" s="115">
        <v>926.60941999999989</v>
      </c>
      <c r="D85" s="116"/>
      <c r="E85" s="116"/>
      <c r="F85" s="116"/>
    </row>
    <row r="86" spans="1:6" s="66" customFormat="1" x14ac:dyDescent="0.25">
      <c r="A86" s="114" t="s">
        <v>75</v>
      </c>
      <c r="B86" s="115">
        <v>30000</v>
      </c>
      <c r="C86" s="115">
        <v>30</v>
      </c>
      <c r="D86" s="116">
        <v>30000</v>
      </c>
      <c r="E86" s="116"/>
      <c r="F86" s="116"/>
    </row>
    <row r="87" spans="1:6" s="66" customFormat="1" x14ac:dyDescent="0.25">
      <c r="A87" s="114" t="s">
        <v>244</v>
      </c>
      <c r="B87" s="115">
        <v>14350609.42</v>
      </c>
      <c r="C87" s="115">
        <v>14350.609420000001</v>
      </c>
      <c r="D87" s="116">
        <v>11324000</v>
      </c>
      <c r="E87" s="116"/>
      <c r="F87" s="116"/>
    </row>
    <row r="88" spans="1:6" s="66" customFormat="1" x14ac:dyDescent="0.25">
      <c r="A88"/>
      <c r="B88"/>
      <c r="C88"/>
      <c r="D88"/>
      <c r="E88"/>
      <c r="F88"/>
    </row>
    <row r="89" spans="1:6" s="66" customFormat="1" x14ac:dyDescent="0.25">
      <c r="A89"/>
      <c r="B89"/>
      <c r="C89"/>
      <c r="D89"/>
      <c r="E89"/>
      <c r="F89"/>
    </row>
    <row r="90" spans="1:6" s="66" customFormat="1" x14ac:dyDescent="0.25">
      <c r="A90"/>
      <c r="B90"/>
      <c r="C90"/>
      <c r="D90"/>
      <c r="E90"/>
      <c r="F90"/>
    </row>
    <row r="91" spans="1:6" s="66" customFormat="1" x14ac:dyDescent="0.25">
      <c r="A91"/>
      <c r="B91"/>
      <c r="C91"/>
      <c r="D91"/>
      <c r="E91"/>
      <c r="F91"/>
    </row>
    <row r="92" spans="1:6" s="66" customFormat="1" x14ac:dyDescent="0.25">
      <c r="A92"/>
      <c r="B92"/>
      <c r="C92"/>
      <c r="D92"/>
      <c r="E92"/>
      <c r="F92"/>
    </row>
    <row r="93" spans="1:6" s="66" customFormat="1" x14ac:dyDescent="0.25"/>
    <row r="94" spans="1:6" s="66" customFormat="1" x14ac:dyDescent="0.25"/>
    <row r="95" spans="1:6" s="66" customFormat="1" x14ac:dyDescent="0.25"/>
    <row r="96" spans="1: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  <row r="115" s="66" customFormat="1" x14ac:dyDescent="0.25"/>
    <row r="116" s="66" customFormat="1" x14ac:dyDescent="0.25"/>
    <row r="117" s="66" customFormat="1" x14ac:dyDescent="0.25"/>
    <row r="118" s="66" customFormat="1" x14ac:dyDescent="0.25"/>
    <row r="119" s="66" customFormat="1" x14ac:dyDescent="0.25"/>
    <row r="120" s="66" customFormat="1" x14ac:dyDescent="0.25"/>
    <row r="121" s="66" customFormat="1" x14ac:dyDescent="0.25"/>
    <row r="122" s="66" customFormat="1" x14ac:dyDescent="0.25"/>
    <row r="123" s="66" customFormat="1" x14ac:dyDescent="0.25"/>
    <row r="124" s="66" customFormat="1" x14ac:dyDescent="0.25"/>
    <row r="125" s="66" customFormat="1" x14ac:dyDescent="0.25"/>
    <row r="126" s="66" customFormat="1" x14ac:dyDescent="0.25"/>
    <row r="127" s="66" customFormat="1" x14ac:dyDescent="0.25"/>
    <row r="128" s="66" customFormat="1" x14ac:dyDescent="0.25"/>
    <row r="129" s="66" customFormat="1" x14ac:dyDescent="0.25"/>
    <row r="130" s="66" customFormat="1" x14ac:dyDescent="0.25"/>
    <row r="131" s="66" customFormat="1" x14ac:dyDescent="0.25"/>
    <row r="132" s="66" customFormat="1" x14ac:dyDescent="0.25"/>
    <row r="133" s="66" customFormat="1" x14ac:dyDescent="0.25"/>
    <row r="134" s="66" customFormat="1" x14ac:dyDescent="0.25"/>
    <row r="135" s="66" customFormat="1" x14ac:dyDescent="0.25"/>
    <row r="136" s="66" customFormat="1" x14ac:dyDescent="0.25"/>
    <row r="137" s="66" customFormat="1" x14ac:dyDescent="0.25"/>
    <row r="138" s="66" customFormat="1" x14ac:dyDescent="0.25"/>
    <row r="139" s="66" customFormat="1" x14ac:dyDescent="0.25"/>
    <row r="140" s="66" customFormat="1" x14ac:dyDescent="0.25"/>
    <row r="141" s="66" customFormat="1" x14ac:dyDescent="0.25"/>
    <row r="142" s="66" customFormat="1" x14ac:dyDescent="0.25"/>
    <row r="143" s="66" customFormat="1" x14ac:dyDescent="0.25"/>
    <row r="144" s="66" customFormat="1" x14ac:dyDescent="0.25"/>
    <row r="145" s="66" customFormat="1" x14ac:dyDescent="0.25"/>
    <row r="146" s="66" customFormat="1" x14ac:dyDescent="0.25"/>
    <row r="147" s="66" customFormat="1" x14ac:dyDescent="0.25"/>
    <row r="148" s="66" customFormat="1" x14ac:dyDescent="0.25"/>
    <row r="149" s="66" customFormat="1" x14ac:dyDescent="0.25"/>
    <row r="150" s="66" customFormat="1" x14ac:dyDescent="0.25"/>
    <row r="151" s="66" customFormat="1" x14ac:dyDescent="0.25"/>
    <row r="152" s="66" customFormat="1" x14ac:dyDescent="0.25"/>
    <row r="153" s="66" customFormat="1" x14ac:dyDescent="0.25"/>
    <row r="154" s="66" customFormat="1" x14ac:dyDescent="0.25"/>
    <row r="155" s="66" customFormat="1" x14ac:dyDescent="0.25"/>
    <row r="156" s="66" customFormat="1" x14ac:dyDescent="0.25"/>
    <row r="157" s="66" customFormat="1" x14ac:dyDescent="0.25"/>
    <row r="158" s="66" customFormat="1" x14ac:dyDescent="0.25"/>
    <row r="159" s="66" customFormat="1" x14ac:dyDescent="0.25"/>
    <row r="160" s="66" customFormat="1" x14ac:dyDescent="0.25"/>
    <row r="161" s="66" customFormat="1" x14ac:dyDescent="0.25"/>
    <row r="162" s="66" customFormat="1" x14ac:dyDescent="0.25"/>
    <row r="163" s="66" customFormat="1" x14ac:dyDescent="0.25"/>
    <row r="164" s="66" customFormat="1" x14ac:dyDescent="0.25"/>
    <row r="165" s="66" customFormat="1" x14ac:dyDescent="0.25"/>
    <row r="166" s="66" customFormat="1" x14ac:dyDescent="0.25"/>
    <row r="167" s="66" customFormat="1" x14ac:dyDescent="0.25"/>
    <row r="168" s="66" customFormat="1" x14ac:dyDescent="0.25"/>
    <row r="169" s="66" customFormat="1" x14ac:dyDescent="0.25"/>
    <row r="170" s="66" customFormat="1" x14ac:dyDescent="0.25"/>
    <row r="171" s="66" customFormat="1" x14ac:dyDescent="0.25"/>
    <row r="172" s="66" customFormat="1" x14ac:dyDescent="0.25"/>
    <row r="173" s="66" customFormat="1" x14ac:dyDescent="0.25"/>
    <row r="174" s="66" customFormat="1" x14ac:dyDescent="0.25"/>
    <row r="175" s="66" customFormat="1" x14ac:dyDescent="0.25"/>
    <row r="176" s="66" customFormat="1" x14ac:dyDescent="0.25"/>
    <row r="177" s="66" customFormat="1" x14ac:dyDescent="0.25"/>
    <row r="178" s="66" customFormat="1" x14ac:dyDescent="0.25"/>
    <row r="179" s="66" customFormat="1" x14ac:dyDescent="0.25"/>
    <row r="180" s="66" customFormat="1" x14ac:dyDescent="0.25"/>
    <row r="181" s="66" customFormat="1" x14ac:dyDescent="0.25"/>
    <row r="182" s="66" customFormat="1" x14ac:dyDescent="0.25"/>
    <row r="183" s="66" customFormat="1" x14ac:dyDescent="0.25"/>
    <row r="184" s="66" customFormat="1" x14ac:dyDescent="0.25"/>
    <row r="185" s="66" customFormat="1" x14ac:dyDescent="0.25"/>
    <row r="186" s="66" customFormat="1" x14ac:dyDescent="0.25"/>
    <row r="187" s="66" customFormat="1" x14ac:dyDescent="0.25"/>
    <row r="188" s="66" customFormat="1" x14ac:dyDescent="0.25"/>
    <row r="189" s="66" customFormat="1" x14ac:dyDescent="0.25"/>
    <row r="190" s="66" customFormat="1" x14ac:dyDescent="0.25"/>
    <row r="191" s="66" customFormat="1" x14ac:dyDescent="0.25"/>
    <row r="192" s="66" customFormat="1" x14ac:dyDescent="0.25"/>
    <row r="193" s="66" customFormat="1" x14ac:dyDescent="0.25"/>
    <row r="194" s="66" customFormat="1" x14ac:dyDescent="0.25"/>
    <row r="195" s="66" customFormat="1" x14ac:dyDescent="0.25"/>
    <row r="196" s="66" customFormat="1" x14ac:dyDescent="0.25"/>
    <row r="197" s="66" customFormat="1" x14ac:dyDescent="0.25"/>
    <row r="198" s="66" customFormat="1" x14ac:dyDescent="0.25"/>
    <row r="199" s="66" customFormat="1" x14ac:dyDescent="0.25"/>
    <row r="200" s="66" customFormat="1" x14ac:dyDescent="0.25"/>
    <row r="201" s="66" customFormat="1" x14ac:dyDescent="0.25"/>
    <row r="202" s="66" customFormat="1" x14ac:dyDescent="0.25"/>
    <row r="203" s="66" customFormat="1" x14ac:dyDescent="0.25"/>
    <row r="204" s="66" customFormat="1" x14ac:dyDescent="0.25"/>
    <row r="205" s="66" customFormat="1" x14ac:dyDescent="0.25"/>
    <row r="206" s="66" customFormat="1" x14ac:dyDescent="0.25"/>
    <row r="207" s="66" customFormat="1" x14ac:dyDescent="0.25"/>
    <row r="208" s="66" customFormat="1" x14ac:dyDescent="0.25"/>
    <row r="209" s="66" customFormat="1" x14ac:dyDescent="0.25"/>
    <row r="210" s="66" customFormat="1" x14ac:dyDescent="0.25"/>
    <row r="211" s="66" customFormat="1" x14ac:dyDescent="0.25"/>
    <row r="212" s="66" customFormat="1" x14ac:dyDescent="0.25"/>
    <row r="213" s="66" customFormat="1" x14ac:dyDescent="0.25"/>
    <row r="214" s="66" customFormat="1" x14ac:dyDescent="0.25"/>
    <row r="215" s="66" customFormat="1" x14ac:dyDescent="0.25"/>
    <row r="216" s="66" customFormat="1" x14ac:dyDescent="0.25"/>
    <row r="217" s="66" customFormat="1" x14ac:dyDescent="0.25"/>
    <row r="218" s="66" customFormat="1" x14ac:dyDescent="0.25"/>
    <row r="219" s="66" customFormat="1" x14ac:dyDescent="0.25"/>
    <row r="220" s="66" customFormat="1" x14ac:dyDescent="0.25"/>
    <row r="221" s="66" customFormat="1" x14ac:dyDescent="0.25"/>
    <row r="222" s="66" customFormat="1" x14ac:dyDescent="0.25"/>
    <row r="223" s="66" customFormat="1" x14ac:dyDescent="0.25"/>
    <row r="224" s="66" customFormat="1" x14ac:dyDescent="0.25"/>
    <row r="225" s="66" customFormat="1" x14ac:dyDescent="0.25"/>
    <row r="226" s="66" customFormat="1" x14ac:dyDescent="0.25"/>
    <row r="227" s="66" customFormat="1" x14ac:dyDescent="0.25"/>
    <row r="228" s="66" customFormat="1" x14ac:dyDescent="0.25"/>
    <row r="229" s="66" customFormat="1" x14ac:dyDescent="0.25"/>
    <row r="230" s="66" customFormat="1" x14ac:dyDescent="0.25"/>
    <row r="231" s="66" customFormat="1" x14ac:dyDescent="0.25"/>
    <row r="232" s="66" customFormat="1" x14ac:dyDescent="0.25"/>
    <row r="233" s="66" customFormat="1" x14ac:dyDescent="0.25"/>
    <row r="234" s="66" customFormat="1" x14ac:dyDescent="0.25"/>
    <row r="235" s="66" customFormat="1" x14ac:dyDescent="0.25"/>
    <row r="236" s="66" customFormat="1" x14ac:dyDescent="0.25"/>
    <row r="237" s="66" customFormat="1" x14ac:dyDescent="0.25"/>
    <row r="238" s="66" customFormat="1" x14ac:dyDescent="0.25"/>
    <row r="239" s="66" customFormat="1" x14ac:dyDescent="0.25"/>
    <row r="240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  <row r="393" s="66" customFormat="1" x14ac:dyDescent="0.25"/>
    <row r="394" s="66" customFormat="1" x14ac:dyDescent="0.25"/>
    <row r="395" s="66" customFormat="1" x14ac:dyDescent="0.25"/>
    <row r="396" s="66" customFormat="1" x14ac:dyDescent="0.25"/>
    <row r="397" s="66" customFormat="1" x14ac:dyDescent="0.25"/>
    <row r="398" s="66" customFormat="1" x14ac:dyDescent="0.25"/>
    <row r="399" s="66" customFormat="1" x14ac:dyDescent="0.25"/>
    <row r="400" s="66" customFormat="1" x14ac:dyDescent="0.25"/>
    <row r="401" s="66" customFormat="1" x14ac:dyDescent="0.25"/>
    <row r="402" s="66" customFormat="1" x14ac:dyDescent="0.25"/>
    <row r="403" s="66" customFormat="1" x14ac:dyDescent="0.25"/>
    <row r="404" s="66" customFormat="1" x14ac:dyDescent="0.25"/>
    <row r="405" s="66" customFormat="1" x14ac:dyDescent="0.25"/>
    <row r="406" s="66" customFormat="1" x14ac:dyDescent="0.25"/>
    <row r="407" s="66" customFormat="1" x14ac:dyDescent="0.25"/>
    <row r="408" s="66" customFormat="1" x14ac:dyDescent="0.25"/>
    <row r="409" s="66" customFormat="1" x14ac:dyDescent="0.25"/>
    <row r="410" s="66" customFormat="1" x14ac:dyDescent="0.25"/>
    <row r="411" s="66" customFormat="1" x14ac:dyDescent="0.25"/>
    <row r="412" s="66" customFormat="1" x14ac:dyDescent="0.25"/>
    <row r="413" s="66" customFormat="1" x14ac:dyDescent="0.25"/>
    <row r="414" s="66" customFormat="1" x14ac:dyDescent="0.25"/>
    <row r="415" s="66" customFormat="1" x14ac:dyDescent="0.25"/>
    <row r="416" s="66" customFormat="1" x14ac:dyDescent="0.25"/>
    <row r="417" s="66" customFormat="1" x14ac:dyDescent="0.25"/>
    <row r="418" s="66" customFormat="1" x14ac:dyDescent="0.25"/>
    <row r="419" s="66" customFormat="1" x14ac:dyDescent="0.25"/>
    <row r="420" s="66" customFormat="1" x14ac:dyDescent="0.25"/>
    <row r="421" s="66" customFormat="1" x14ac:dyDescent="0.25"/>
    <row r="422" s="66" customFormat="1" x14ac:dyDescent="0.25"/>
    <row r="423" s="66" customFormat="1" x14ac:dyDescent="0.25"/>
    <row r="424" s="66" customFormat="1" x14ac:dyDescent="0.25"/>
    <row r="425" s="66" customFormat="1" x14ac:dyDescent="0.25"/>
    <row r="426" s="66" customFormat="1" x14ac:dyDescent="0.25"/>
    <row r="427" s="66" customFormat="1" x14ac:dyDescent="0.25"/>
    <row r="428" s="66" customFormat="1" x14ac:dyDescent="0.25"/>
    <row r="429" s="66" customFormat="1" x14ac:dyDescent="0.25"/>
    <row r="430" s="66" customFormat="1" x14ac:dyDescent="0.25"/>
    <row r="431" s="66" customFormat="1" x14ac:dyDescent="0.25"/>
    <row r="432" s="66" customFormat="1" x14ac:dyDescent="0.25"/>
    <row r="433" s="66" customFormat="1" x14ac:dyDescent="0.25"/>
    <row r="434" s="66" customFormat="1" x14ac:dyDescent="0.25"/>
    <row r="435" s="66" customFormat="1" x14ac:dyDescent="0.25"/>
    <row r="436" s="66" customFormat="1" x14ac:dyDescent="0.25"/>
    <row r="437" s="66" customFormat="1" x14ac:dyDescent="0.25"/>
    <row r="438" s="66" customFormat="1" x14ac:dyDescent="0.25"/>
    <row r="439" s="66" customFormat="1" x14ac:dyDescent="0.25"/>
    <row r="440" s="66" customFormat="1" x14ac:dyDescent="0.25"/>
    <row r="441" s="66" customFormat="1" x14ac:dyDescent="0.25"/>
    <row r="442" s="66" customFormat="1" x14ac:dyDescent="0.25"/>
    <row r="443" s="66" customFormat="1" x14ac:dyDescent="0.25"/>
    <row r="444" s="66" customFormat="1" x14ac:dyDescent="0.25"/>
    <row r="445" s="66" customFormat="1" x14ac:dyDescent="0.25"/>
    <row r="446" s="66" customFormat="1" x14ac:dyDescent="0.25"/>
    <row r="447" s="66" customFormat="1" x14ac:dyDescent="0.25"/>
    <row r="448" s="66" customFormat="1" x14ac:dyDescent="0.25"/>
    <row r="449" s="66" customFormat="1" x14ac:dyDescent="0.25"/>
    <row r="450" s="66" customFormat="1" x14ac:dyDescent="0.25"/>
    <row r="451" s="66" customFormat="1" x14ac:dyDescent="0.25"/>
    <row r="452" s="66" customFormat="1" x14ac:dyDescent="0.25"/>
    <row r="453" s="66" customFormat="1" x14ac:dyDescent="0.25"/>
    <row r="454" s="66" customFormat="1" x14ac:dyDescent="0.25"/>
    <row r="455" s="66" customFormat="1" x14ac:dyDescent="0.25"/>
    <row r="456" s="66" customFormat="1" x14ac:dyDescent="0.25"/>
    <row r="457" s="66" customFormat="1" x14ac:dyDescent="0.25"/>
    <row r="458" s="66" customFormat="1" x14ac:dyDescent="0.25"/>
    <row r="459" s="66" customFormat="1" x14ac:dyDescent="0.25"/>
    <row r="460" s="66" customFormat="1" x14ac:dyDescent="0.25"/>
    <row r="461" s="66" customFormat="1" x14ac:dyDescent="0.25"/>
    <row r="462" s="66" customFormat="1" x14ac:dyDescent="0.25"/>
    <row r="463" s="66" customFormat="1" x14ac:dyDescent="0.25"/>
    <row r="464" s="66" customFormat="1" x14ac:dyDescent="0.25"/>
    <row r="465" s="66" customFormat="1" x14ac:dyDescent="0.25"/>
    <row r="466" s="66" customFormat="1" x14ac:dyDescent="0.25"/>
    <row r="467" s="66" customFormat="1" x14ac:dyDescent="0.25"/>
    <row r="468" s="66" customFormat="1" x14ac:dyDescent="0.25"/>
    <row r="469" s="66" customFormat="1" x14ac:dyDescent="0.25"/>
    <row r="470" s="66" customFormat="1" x14ac:dyDescent="0.25"/>
    <row r="471" s="66" customFormat="1" x14ac:dyDescent="0.25"/>
    <row r="472" s="66" customFormat="1" x14ac:dyDescent="0.25"/>
    <row r="473" s="66" customFormat="1" x14ac:dyDescent="0.25"/>
    <row r="474" s="66" customFormat="1" x14ac:dyDescent="0.25"/>
    <row r="475" s="66" customFormat="1" x14ac:dyDescent="0.25"/>
    <row r="476" s="66" customFormat="1" x14ac:dyDescent="0.25"/>
    <row r="477" s="66" customFormat="1" x14ac:dyDescent="0.25"/>
    <row r="478" s="66" customFormat="1" x14ac:dyDescent="0.25"/>
    <row r="479" s="66" customFormat="1" x14ac:dyDescent="0.25"/>
    <row r="480" s="66" customFormat="1" x14ac:dyDescent="0.25"/>
    <row r="481" s="66" customFormat="1" x14ac:dyDescent="0.25"/>
    <row r="482" s="66" customFormat="1" x14ac:dyDescent="0.25"/>
    <row r="483" s="66" customFormat="1" x14ac:dyDescent="0.25"/>
    <row r="484" s="66" customFormat="1" x14ac:dyDescent="0.25"/>
    <row r="485" s="66" customFormat="1" x14ac:dyDescent="0.25"/>
    <row r="486" s="66" customFormat="1" x14ac:dyDescent="0.25"/>
    <row r="487" s="66" customFormat="1" x14ac:dyDescent="0.25"/>
    <row r="488" s="66" customFormat="1" x14ac:dyDescent="0.25"/>
    <row r="489" s="66" customFormat="1" x14ac:dyDescent="0.25"/>
    <row r="490" s="66" customFormat="1" x14ac:dyDescent="0.25"/>
    <row r="491" s="66" customFormat="1" x14ac:dyDescent="0.25"/>
    <row r="492" s="66" customFormat="1" x14ac:dyDescent="0.25"/>
    <row r="493" s="66" customFormat="1" x14ac:dyDescent="0.25"/>
    <row r="494" s="66" customFormat="1" x14ac:dyDescent="0.25"/>
    <row r="495" s="66" customFormat="1" x14ac:dyDescent="0.25"/>
    <row r="496" s="66" customFormat="1" x14ac:dyDescent="0.25"/>
    <row r="497" s="66" customFormat="1" x14ac:dyDescent="0.25"/>
    <row r="498" s="66" customFormat="1" x14ac:dyDescent="0.25"/>
    <row r="499" s="66" customFormat="1" x14ac:dyDescent="0.25"/>
    <row r="500" s="66" customFormat="1" x14ac:dyDescent="0.25"/>
    <row r="501" s="66" customFormat="1" x14ac:dyDescent="0.25"/>
    <row r="502" s="66" customFormat="1" x14ac:dyDescent="0.25"/>
    <row r="503" s="66" customFormat="1" x14ac:dyDescent="0.25"/>
    <row r="504" s="66" customFormat="1" x14ac:dyDescent="0.25"/>
    <row r="505" s="66" customFormat="1" x14ac:dyDescent="0.25"/>
    <row r="506" s="66" customFormat="1" x14ac:dyDescent="0.25"/>
    <row r="507" s="66" customFormat="1" x14ac:dyDescent="0.25"/>
    <row r="508" s="66" customFormat="1" x14ac:dyDescent="0.25"/>
    <row r="509" s="66" customFormat="1" x14ac:dyDescent="0.25"/>
    <row r="510" s="66" customFormat="1" x14ac:dyDescent="0.25"/>
    <row r="511" s="66" customFormat="1" x14ac:dyDescent="0.25"/>
    <row r="512" s="66" customFormat="1" x14ac:dyDescent="0.25"/>
    <row r="513" s="66" customFormat="1" x14ac:dyDescent="0.25"/>
    <row r="514" s="66" customFormat="1" x14ac:dyDescent="0.25"/>
    <row r="515" s="66" customFormat="1" x14ac:dyDescent="0.25"/>
    <row r="516" s="66" customFormat="1" x14ac:dyDescent="0.25"/>
    <row r="517" s="66" customFormat="1" x14ac:dyDescent="0.25"/>
    <row r="518" s="66" customFormat="1" x14ac:dyDescent="0.25"/>
    <row r="519" s="66" customFormat="1" x14ac:dyDescent="0.25"/>
    <row r="520" s="66" customFormat="1" x14ac:dyDescent="0.25"/>
    <row r="521" s="66" customFormat="1" x14ac:dyDescent="0.25"/>
    <row r="522" s="66" customFormat="1" x14ac:dyDescent="0.25"/>
    <row r="523" s="66" customFormat="1" x14ac:dyDescent="0.25"/>
    <row r="524" s="66" customFormat="1" x14ac:dyDescent="0.25"/>
    <row r="525" s="66" customFormat="1" x14ac:dyDescent="0.25"/>
    <row r="526" s="66" customFormat="1" x14ac:dyDescent="0.25"/>
    <row r="527" s="66" customFormat="1" x14ac:dyDescent="0.25"/>
    <row r="528" s="66" customFormat="1" x14ac:dyDescent="0.25"/>
    <row r="529" s="66" customFormat="1" x14ac:dyDescent="0.25"/>
    <row r="530" s="66" customFormat="1" x14ac:dyDescent="0.25"/>
    <row r="531" s="66" customFormat="1" x14ac:dyDescent="0.25"/>
    <row r="532" s="66" customFormat="1" x14ac:dyDescent="0.25"/>
    <row r="533" s="66" customFormat="1" x14ac:dyDescent="0.25"/>
    <row r="534" s="66" customFormat="1" x14ac:dyDescent="0.25"/>
    <row r="535" s="66" customFormat="1" x14ac:dyDescent="0.25"/>
    <row r="536" s="66" customFormat="1" x14ac:dyDescent="0.25"/>
    <row r="537" s="66" customFormat="1" x14ac:dyDescent="0.25"/>
    <row r="538" s="66" customFormat="1" x14ac:dyDescent="0.25"/>
    <row r="539" s="66" customFormat="1" x14ac:dyDescent="0.25"/>
    <row r="540" s="66" customFormat="1" x14ac:dyDescent="0.25"/>
    <row r="541" s="66" customFormat="1" x14ac:dyDescent="0.25"/>
    <row r="542" s="66" customFormat="1" x14ac:dyDescent="0.25"/>
    <row r="543" s="66" customFormat="1" x14ac:dyDescent="0.25"/>
    <row r="544" s="66" customFormat="1" x14ac:dyDescent="0.25"/>
    <row r="545" s="66" customFormat="1" x14ac:dyDescent="0.25"/>
    <row r="546" s="66" customFormat="1" x14ac:dyDescent="0.25"/>
    <row r="547" s="66" customFormat="1" x14ac:dyDescent="0.25"/>
    <row r="548" s="66" customFormat="1" x14ac:dyDescent="0.25"/>
    <row r="549" s="66" customFormat="1" x14ac:dyDescent="0.25"/>
    <row r="550" s="66" customFormat="1" x14ac:dyDescent="0.25"/>
    <row r="551" s="66" customFormat="1" x14ac:dyDescent="0.25"/>
    <row r="552" s="66" customFormat="1" x14ac:dyDescent="0.25"/>
    <row r="553" s="66" customFormat="1" x14ac:dyDescent="0.25"/>
    <row r="554" s="66" customFormat="1" x14ac:dyDescent="0.25"/>
    <row r="555" s="66" customFormat="1" x14ac:dyDescent="0.25"/>
    <row r="556" s="66" customFormat="1" x14ac:dyDescent="0.25"/>
    <row r="557" s="66" customFormat="1" x14ac:dyDescent="0.25"/>
    <row r="558" s="66" customFormat="1" x14ac:dyDescent="0.25"/>
    <row r="559" s="66" customFormat="1" x14ac:dyDescent="0.25"/>
    <row r="560" s="66" customFormat="1" x14ac:dyDescent="0.25"/>
    <row r="561" s="66" customFormat="1" x14ac:dyDescent="0.25"/>
    <row r="562" s="66" customFormat="1" x14ac:dyDescent="0.25"/>
    <row r="563" s="66" customFormat="1" x14ac:dyDescent="0.25"/>
    <row r="564" s="66" customFormat="1" x14ac:dyDescent="0.25"/>
    <row r="565" s="66" customFormat="1" x14ac:dyDescent="0.25"/>
    <row r="566" s="66" customFormat="1" x14ac:dyDescent="0.25"/>
    <row r="567" s="66" customFormat="1" x14ac:dyDescent="0.25"/>
    <row r="568" s="66" customFormat="1" x14ac:dyDescent="0.25"/>
    <row r="569" s="66" customFormat="1" x14ac:dyDescent="0.25"/>
    <row r="570" s="66" customFormat="1" x14ac:dyDescent="0.25"/>
    <row r="571" s="66" customFormat="1" x14ac:dyDescent="0.25"/>
    <row r="572" s="66" customFormat="1" x14ac:dyDescent="0.25"/>
    <row r="573" s="66" customFormat="1" x14ac:dyDescent="0.25"/>
    <row r="574" s="66" customFormat="1" x14ac:dyDescent="0.25"/>
    <row r="575" s="66" customFormat="1" x14ac:dyDescent="0.25"/>
    <row r="576" s="66" customFormat="1" x14ac:dyDescent="0.25"/>
    <row r="577" s="66" customFormat="1" x14ac:dyDescent="0.25"/>
    <row r="578" s="66" customFormat="1" x14ac:dyDescent="0.25"/>
    <row r="579" s="66" customFormat="1" x14ac:dyDescent="0.25"/>
    <row r="580" s="66" customFormat="1" x14ac:dyDescent="0.25"/>
    <row r="581" s="66" customFormat="1" x14ac:dyDescent="0.25"/>
    <row r="582" s="66" customFormat="1" x14ac:dyDescent="0.25"/>
    <row r="583" s="66" customFormat="1" x14ac:dyDescent="0.25"/>
    <row r="584" s="66" customFormat="1" x14ac:dyDescent="0.25"/>
    <row r="585" s="66" customFormat="1" x14ac:dyDescent="0.25"/>
    <row r="586" s="66" customFormat="1" x14ac:dyDescent="0.25"/>
    <row r="587" s="66" customFormat="1" x14ac:dyDescent="0.25"/>
    <row r="588" s="66" customFormat="1" x14ac:dyDescent="0.25"/>
    <row r="589" s="66" customFormat="1" x14ac:dyDescent="0.25"/>
    <row r="590" s="66" customFormat="1" x14ac:dyDescent="0.25"/>
    <row r="591" s="66" customFormat="1" x14ac:dyDescent="0.25"/>
    <row r="592" s="66" customFormat="1" x14ac:dyDescent="0.25"/>
    <row r="593" s="66" customFormat="1" x14ac:dyDescent="0.25"/>
    <row r="594" s="66" customFormat="1" x14ac:dyDescent="0.25"/>
    <row r="595" s="66" customFormat="1" x14ac:dyDescent="0.25"/>
    <row r="596" s="66" customFormat="1" x14ac:dyDescent="0.25"/>
    <row r="597" s="66" customFormat="1" x14ac:dyDescent="0.25"/>
    <row r="598" s="66" customFormat="1" x14ac:dyDescent="0.25"/>
    <row r="599" s="66" customFormat="1" x14ac:dyDescent="0.25"/>
    <row r="600" s="66" customFormat="1" x14ac:dyDescent="0.25"/>
    <row r="601" s="66" customFormat="1" x14ac:dyDescent="0.25"/>
    <row r="602" s="66" customFormat="1" x14ac:dyDescent="0.25"/>
    <row r="603" s="66" customFormat="1" x14ac:dyDescent="0.25"/>
    <row r="604" s="66" customFormat="1" x14ac:dyDescent="0.25"/>
    <row r="605" s="66" customFormat="1" x14ac:dyDescent="0.25"/>
    <row r="606" s="66" customFormat="1" x14ac:dyDescent="0.25"/>
    <row r="607" s="66" customFormat="1" x14ac:dyDescent="0.25"/>
    <row r="608" s="66" customFormat="1" x14ac:dyDescent="0.25"/>
    <row r="609" s="66" customFormat="1" x14ac:dyDescent="0.25"/>
    <row r="610" s="66" customFormat="1" x14ac:dyDescent="0.25"/>
    <row r="611" s="66" customFormat="1" x14ac:dyDescent="0.25"/>
    <row r="612" s="66" customFormat="1" x14ac:dyDescent="0.25"/>
    <row r="613" s="66" customFormat="1" x14ac:dyDescent="0.25"/>
    <row r="614" s="66" customFormat="1" x14ac:dyDescent="0.25"/>
    <row r="615" s="66" customFormat="1" x14ac:dyDescent="0.25"/>
    <row r="616" s="66" customFormat="1" x14ac:dyDescent="0.25"/>
    <row r="617" s="66" customFormat="1" x14ac:dyDescent="0.25"/>
    <row r="618" s="66" customFormat="1" x14ac:dyDescent="0.25"/>
    <row r="619" s="66" customFormat="1" x14ac:dyDescent="0.25"/>
    <row r="620" s="66" customFormat="1" x14ac:dyDescent="0.25"/>
    <row r="621" s="66" customFormat="1" x14ac:dyDescent="0.25"/>
    <row r="622" s="66" customFormat="1" x14ac:dyDescent="0.25"/>
    <row r="623" s="66" customFormat="1" x14ac:dyDescent="0.25"/>
    <row r="624" s="66" customFormat="1" x14ac:dyDescent="0.25"/>
    <row r="625" s="66" customFormat="1" x14ac:dyDescent="0.25"/>
    <row r="626" s="66" customFormat="1" x14ac:dyDescent="0.25"/>
    <row r="627" s="66" customFormat="1" x14ac:dyDescent="0.25"/>
    <row r="628" s="66" customFormat="1" x14ac:dyDescent="0.25"/>
    <row r="629" s="66" customFormat="1" x14ac:dyDescent="0.25"/>
    <row r="630" s="66" customFormat="1" x14ac:dyDescent="0.25"/>
    <row r="631" s="66" customFormat="1" x14ac:dyDescent="0.25"/>
    <row r="632" s="66" customFormat="1" x14ac:dyDescent="0.25"/>
    <row r="633" s="66" customFormat="1" x14ac:dyDescent="0.25"/>
    <row r="634" s="66" customFormat="1" x14ac:dyDescent="0.25"/>
    <row r="635" s="66" customFormat="1" x14ac:dyDescent="0.25"/>
    <row r="636" s="66" customFormat="1" x14ac:dyDescent="0.25"/>
    <row r="637" s="66" customFormat="1" x14ac:dyDescent="0.25"/>
    <row r="638" s="66" customFormat="1" x14ac:dyDescent="0.25"/>
    <row r="639" s="66" customFormat="1" x14ac:dyDescent="0.25"/>
    <row r="640" s="66" customFormat="1" x14ac:dyDescent="0.25"/>
    <row r="641" s="66" customFormat="1" x14ac:dyDescent="0.25"/>
    <row r="642" s="66" customFormat="1" x14ac:dyDescent="0.25"/>
    <row r="643" s="66" customFormat="1" x14ac:dyDescent="0.25"/>
    <row r="644" s="66" customFormat="1" x14ac:dyDescent="0.25"/>
    <row r="645" s="66" customFormat="1" x14ac:dyDescent="0.25"/>
    <row r="646" s="66" customFormat="1" x14ac:dyDescent="0.25"/>
    <row r="647" s="66" customFormat="1" x14ac:dyDescent="0.25"/>
    <row r="648" s="66" customFormat="1" x14ac:dyDescent="0.25"/>
    <row r="649" s="66" customFormat="1" x14ac:dyDescent="0.25"/>
    <row r="650" s="66" customFormat="1" x14ac:dyDescent="0.25"/>
    <row r="651" s="66" customFormat="1" x14ac:dyDescent="0.25"/>
    <row r="652" s="66" customFormat="1" x14ac:dyDescent="0.25"/>
    <row r="653" s="66" customFormat="1" x14ac:dyDescent="0.25"/>
    <row r="654" s="66" customFormat="1" x14ac:dyDescent="0.25"/>
    <row r="655" s="66" customFormat="1" x14ac:dyDescent="0.25"/>
    <row r="656" s="66" customFormat="1" x14ac:dyDescent="0.25"/>
    <row r="657" s="66" customFormat="1" x14ac:dyDescent="0.25"/>
    <row r="658" s="66" customFormat="1" x14ac:dyDescent="0.25"/>
    <row r="659" s="66" customFormat="1" x14ac:dyDescent="0.25"/>
    <row r="660" s="66" customFormat="1" x14ac:dyDescent="0.25"/>
    <row r="661" s="66" customFormat="1" x14ac:dyDescent="0.25"/>
    <row r="662" s="66" customFormat="1" x14ac:dyDescent="0.25"/>
    <row r="663" s="66" customFormat="1" x14ac:dyDescent="0.25"/>
    <row r="664" s="66" customFormat="1" x14ac:dyDescent="0.25"/>
    <row r="665" s="66" customFormat="1" x14ac:dyDescent="0.25"/>
    <row r="666" s="66" customFormat="1" x14ac:dyDescent="0.25"/>
    <row r="667" s="66" customFormat="1" x14ac:dyDescent="0.25"/>
    <row r="668" s="66" customFormat="1" x14ac:dyDescent="0.25"/>
    <row r="669" s="66" customFormat="1" x14ac:dyDescent="0.25"/>
    <row r="670" s="66" customFormat="1" x14ac:dyDescent="0.25"/>
    <row r="671" s="66" customFormat="1" x14ac:dyDescent="0.25"/>
    <row r="672" s="66" customFormat="1" x14ac:dyDescent="0.25"/>
    <row r="673" s="66" customFormat="1" x14ac:dyDescent="0.25"/>
    <row r="674" s="66" customFormat="1" x14ac:dyDescent="0.25"/>
    <row r="675" s="66" customFormat="1" x14ac:dyDescent="0.25"/>
    <row r="676" s="66" customFormat="1" x14ac:dyDescent="0.25"/>
    <row r="677" s="66" customFormat="1" x14ac:dyDescent="0.25"/>
    <row r="678" s="66" customFormat="1" x14ac:dyDescent="0.25"/>
    <row r="679" s="66" customFormat="1" x14ac:dyDescent="0.25"/>
    <row r="680" s="66" customFormat="1" x14ac:dyDescent="0.25"/>
    <row r="681" s="66" customFormat="1" x14ac:dyDescent="0.25"/>
    <row r="682" s="66" customFormat="1" x14ac:dyDescent="0.25"/>
    <row r="683" s="66" customFormat="1" x14ac:dyDescent="0.25"/>
    <row r="684" s="66" customFormat="1" x14ac:dyDescent="0.25"/>
    <row r="685" s="66" customFormat="1" x14ac:dyDescent="0.25"/>
    <row r="686" s="66" customFormat="1" x14ac:dyDescent="0.25"/>
    <row r="687" s="66" customFormat="1" x14ac:dyDescent="0.25"/>
    <row r="688" s="66" customFormat="1" x14ac:dyDescent="0.25"/>
    <row r="689" s="66" customFormat="1" x14ac:dyDescent="0.25"/>
    <row r="690" s="66" customFormat="1" x14ac:dyDescent="0.25"/>
    <row r="691" s="66" customFormat="1" x14ac:dyDescent="0.25"/>
    <row r="692" s="66" customFormat="1" x14ac:dyDescent="0.25"/>
    <row r="693" s="66" customFormat="1" x14ac:dyDescent="0.25"/>
    <row r="694" s="66" customFormat="1" x14ac:dyDescent="0.25"/>
    <row r="695" s="66" customFormat="1" x14ac:dyDescent="0.25"/>
    <row r="696" s="66" customFormat="1" x14ac:dyDescent="0.25"/>
    <row r="697" s="66" customFormat="1" x14ac:dyDescent="0.25"/>
    <row r="698" s="66" customFormat="1" x14ac:dyDescent="0.25"/>
    <row r="699" s="66" customFormat="1" x14ac:dyDescent="0.25"/>
    <row r="700" s="66" customFormat="1" x14ac:dyDescent="0.25"/>
    <row r="701" s="66" customFormat="1" x14ac:dyDescent="0.25"/>
    <row r="702" s="66" customFormat="1" x14ac:dyDescent="0.25"/>
    <row r="703" s="66" customFormat="1" x14ac:dyDescent="0.25"/>
    <row r="704" s="66" customFormat="1" x14ac:dyDescent="0.25"/>
    <row r="705" s="66" customFormat="1" x14ac:dyDescent="0.25"/>
    <row r="706" s="66" customFormat="1" x14ac:dyDescent="0.25"/>
    <row r="707" s="66" customFormat="1" x14ac:dyDescent="0.25"/>
    <row r="708" s="66" customFormat="1" x14ac:dyDescent="0.25"/>
    <row r="709" s="66" customFormat="1" x14ac:dyDescent="0.25"/>
    <row r="710" s="66" customFormat="1" x14ac:dyDescent="0.25"/>
    <row r="711" s="66" customFormat="1" x14ac:dyDescent="0.25"/>
    <row r="712" s="66" customFormat="1" x14ac:dyDescent="0.25"/>
    <row r="713" s="66" customFormat="1" x14ac:dyDescent="0.25"/>
    <row r="714" s="66" customFormat="1" x14ac:dyDescent="0.25"/>
    <row r="715" s="66" customFormat="1" x14ac:dyDescent="0.25"/>
    <row r="716" s="66" customFormat="1" x14ac:dyDescent="0.25"/>
    <row r="717" s="66" customFormat="1" x14ac:dyDescent="0.25"/>
    <row r="718" s="66" customFormat="1" x14ac:dyDescent="0.25"/>
    <row r="719" s="66" customFormat="1" x14ac:dyDescent="0.25"/>
    <row r="720" s="66" customFormat="1" x14ac:dyDescent="0.25"/>
    <row r="721" s="66" customFormat="1" x14ac:dyDescent="0.25"/>
    <row r="722" s="66" customFormat="1" x14ac:dyDescent="0.25"/>
    <row r="723" s="66" customFormat="1" x14ac:dyDescent="0.25"/>
    <row r="724" s="66" customFormat="1" x14ac:dyDescent="0.25"/>
    <row r="725" s="66" customFormat="1" x14ac:dyDescent="0.25"/>
    <row r="726" s="66" customFormat="1" x14ac:dyDescent="0.25"/>
    <row r="727" s="66" customFormat="1" x14ac:dyDescent="0.25"/>
    <row r="728" s="66" customFormat="1" x14ac:dyDescent="0.25"/>
    <row r="729" s="66" customFormat="1" x14ac:dyDescent="0.25"/>
    <row r="730" s="66" customFormat="1" x14ac:dyDescent="0.25"/>
    <row r="731" s="66" customFormat="1" x14ac:dyDescent="0.25"/>
    <row r="732" s="66" customFormat="1" x14ac:dyDescent="0.25"/>
    <row r="733" s="66" customFormat="1" x14ac:dyDescent="0.25"/>
    <row r="734" s="66" customFormat="1" x14ac:dyDescent="0.25"/>
    <row r="735" s="66" customFormat="1" x14ac:dyDescent="0.25"/>
    <row r="736" s="66" customFormat="1" x14ac:dyDescent="0.25"/>
    <row r="737" s="66" customFormat="1" x14ac:dyDescent="0.25"/>
    <row r="738" s="66" customFormat="1" x14ac:dyDescent="0.25"/>
    <row r="739" s="66" customFormat="1" x14ac:dyDescent="0.25"/>
    <row r="740" s="66" customFormat="1" x14ac:dyDescent="0.25"/>
    <row r="741" s="66" customFormat="1" x14ac:dyDescent="0.25"/>
    <row r="742" s="66" customFormat="1" x14ac:dyDescent="0.25"/>
    <row r="743" s="66" customFormat="1" x14ac:dyDescent="0.25"/>
    <row r="744" s="66" customFormat="1" x14ac:dyDescent="0.25"/>
    <row r="745" s="66" customFormat="1" x14ac:dyDescent="0.25"/>
    <row r="746" s="66" customFormat="1" x14ac:dyDescent="0.25"/>
    <row r="747" s="66" customFormat="1" x14ac:dyDescent="0.25"/>
    <row r="748" s="66" customFormat="1" x14ac:dyDescent="0.25"/>
    <row r="749" s="66" customFormat="1" x14ac:dyDescent="0.25"/>
    <row r="750" s="66" customFormat="1" x14ac:dyDescent="0.25"/>
    <row r="751" s="66" customFormat="1" x14ac:dyDescent="0.25"/>
    <row r="752" s="66" customFormat="1" x14ac:dyDescent="0.25"/>
    <row r="753" s="66" customFormat="1" x14ac:dyDescent="0.25"/>
    <row r="754" s="66" customFormat="1" x14ac:dyDescent="0.25"/>
    <row r="755" s="66" customFormat="1" x14ac:dyDescent="0.25"/>
    <row r="756" s="66" customFormat="1" x14ac:dyDescent="0.25"/>
    <row r="757" s="66" customFormat="1" x14ac:dyDescent="0.25"/>
    <row r="758" s="66" customFormat="1" x14ac:dyDescent="0.25"/>
    <row r="759" s="66" customFormat="1" x14ac:dyDescent="0.25"/>
    <row r="760" s="66" customFormat="1" x14ac:dyDescent="0.25"/>
    <row r="761" s="66" customFormat="1" x14ac:dyDescent="0.25"/>
    <row r="762" s="66" customFormat="1" x14ac:dyDescent="0.25"/>
    <row r="763" s="66" customFormat="1" x14ac:dyDescent="0.25"/>
    <row r="764" s="66" customFormat="1" x14ac:dyDescent="0.25"/>
    <row r="765" s="66" customFormat="1" x14ac:dyDescent="0.25"/>
    <row r="766" s="66" customFormat="1" x14ac:dyDescent="0.25"/>
    <row r="767" s="66" customFormat="1" x14ac:dyDescent="0.25"/>
    <row r="768" s="66" customFormat="1" x14ac:dyDescent="0.25"/>
    <row r="769" s="66" customFormat="1" x14ac:dyDescent="0.25"/>
    <row r="770" s="66" customFormat="1" x14ac:dyDescent="0.25"/>
    <row r="771" s="66" customFormat="1" x14ac:dyDescent="0.25"/>
    <row r="772" s="66" customFormat="1" x14ac:dyDescent="0.25"/>
    <row r="773" s="66" customFormat="1" x14ac:dyDescent="0.25"/>
    <row r="774" s="66" customFormat="1" x14ac:dyDescent="0.25"/>
    <row r="775" s="66" customFormat="1" x14ac:dyDescent="0.25"/>
    <row r="776" s="66" customFormat="1" x14ac:dyDescent="0.25"/>
    <row r="777" s="66" customFormat="1" x14ac:dyDescent="0.25"/>
    <row r="778" s="66" customFormat="1" x14ac:dyDescent="0.25"/>
    <row r="779" s="66" customFormat="1" x14ac:dyDescent="0.25"/>
    <row r="780" s="66" customFormat="1" x14ac:dyDescent="0.25"/>
    <row r="781" s="66" customFormat="1" x14ac:dyDescent="0.25"/>
    <row r="782" s="66" customFormat="1" x14ac:dyDescent="0.25"/>
    <row r="783" s="66" customFormat="1" x14ac:dyDescent="0.25"/>
    <row r="784" s="66" customFormat="1" x14ac:dyDescent="0.25"/>
    <row r="785" s="66" customFormat="1" x14ac:dyDescent="0.25"/>
    <row r="786" s="66" customFormat="1" x14ac:dyDescent="0.25"/>
    <row r="787" s="66" customFormat="1" x14ac:dyDescent="0.25"/>
    <row r="788" s="66" customFormat="1" x14ac:dyDescent="0.25"/>
    <row r="789" s="66" customFormat="1" x14ac:dyDescent="0.25"/>
    <row r="790" s="66" customFormat="1" x14ac:dyDescent="0.25"/>
    <row r="791" s="66" customFormat="1" x14ac:dyDescent="0.25"/>
    <row r="792" s="66" customFormat="1" x14ac:dyDescent="0.25"/>
    <row r="793" s="66" customFormat="1" x14ac:dyDescent="0.25"/>
    <row r="794" s="66" customFormat="1" x14ac:dyDescent="0.25"/>
    <row r="795" s="66" customFormat="1" x14ac:dyDescent="0.25"/>
    <row r="796" s="66" customFormat="1" x14ac:dyDescent="0.25"/>
    <row r="797" s="66" customFormat="1" x14ac:dyDescent="0.25"/>
    <row r="798" s="66" customFormat="1" x14ac:dyDescent="0.25"/>
    <row r="799" s="66" customFormat="1" x14ac:dyDescent="0.25"/>
    <row r="800" s="66" customFormat="1" x14ac:dyDescent="0.25"/>
    <row r="801" s="66" customFormat="1" x14ac:dyDescent="0.25"/>
    <row r="802" s="66" customFormat="1" x14ac:dyDescent="0.25"/>
    <row r="803" s="66" customFormat="1" x14ac:dyDescent="0.25"/>
    <row r="804" s="66" customFormat="1" x14ac:dyDescent="0.25"/>
    <row r="805" s="66" customFormat="1" x14ac:dyDescent="0.25"/>
    <row r="806" s="66" customFormat="1" x14ac:dyDescent="0.25"/>
    <row r="807" s="66" customFormat="1" x14ac:dyDescent="0.25"/>
    <row r="808" s="66" customFormat="1" x14ac:dyDescent="0.25"/>
    <row r="809" s="66" customFormat="1" x14ac:dyDescent="0.25"/>
    <row r="810" s="66" customFormat="1" x14ac:dyDescent="0.25"/>
    <row r="811" s="66" customFormat="1" x14ac:dyDescent="0.25"/>
    <row r="812" s="66" customFormat="1" x14ac:dyDescent="0.25"/>
    <row r="813" s="66" customFormat="1" x14ac:dyDescent="0.25"/>
    <row r="814" s="66" customFormat="1" x14ac:dyDescent="0.25"/>
    <row r="815" s="66" customFormat="1" x14ac:dyDescent="0.25"/>
    <row r="816" s="66" customFormat="1" x14ac:dyDescent="0.25"/>
    <row r="817" s="66" customFormat="1" x14ac:dyDescent="0.25"/>
    <row r="818" s="66" customFormat="1" x14ac:dyDescent="0.25"/>
    <row r="819" s="66" customFormat="1" x14ac:dyDescent="0.25"/>
    <row r="820" s="66" customFormat="1" x14ac:dyDescent="0.25"/>
    <row r="821" s="66" customFormat="1" x14ac:dyDescent="0.25"/>
    <row r="822" s="66" customFormat="1" x14ac:dyDescent="0.25"/>
    <row r="823" s="66" customFormat="1" x14ac:dyDescent="0.25"/>
    <row r="824" s="66" customFormat="1" x14ac:dyDescent="0.25"/>
    <row r="825" s="66" customFormat="1" x14ac:dyDescent="0.25"/>
    <row r="826" s="66" customFormat="1" x14ac:dyDescent="0.25"/>
    <row r="827" s="66" customFormat="1" x14ac:dyDescent="0.25"/>
    <row r="828" s="66" customFormat="1" x14ac:dyDescent="0.25"/>
    <row r="829" s="66" customFormat="1" x14ac:dyDescent="0.25"/>
    <row r="830" s="66" customFormat="1" x14ac:dyDescent="0.25"/>
    <row r="831" s="66" customFormat="1" x14ac:dyDescent="0.25"/>
    <row r="832" s="66" customFormat="1" x14ac:dyDescent="0.25"/>
    <row r="833" s="66" customFormat="1" x14ac:dyDescent="0.25"/>
    <row r="834" s="66" customFormat="1" x14ac:dyDescent="0.25"/>
    <row r="835" s="66" customFormat="1" x14ac:dyDescent="0.25"/>
    <row r="836" s="66" customFormat="1" x14ac:dyDescent="0.25"/>
    <row r="837" s="66" customFormat="1" x14ac:dyDescent="0.25"/>
    <row r="838" s="66" customFormat="1" x14ac:dyDescent="0.25"/>
    <row r="839" s="66" customFormat="1" x14ac:dyDescent="0.25"/>
    <row r="840" s="66" customFormat="1" x14ac:dyDescent="0.25"/>
    <row r="841" s="66" customFormat="1" x14ac:dyDescent="0.25"/>
    <row r="842" s="66" customFormat="1" x14ac:dyDescent="0.25"/>
    <row r="843" s="66" customFormat="1" x14ac:dyDescent="0.25"/>
    <row r="844" s="66" customFormat="1" x14ac:dyDescent="0.25"/>
    <row r="845" s="66" customFormat="1" x14ac:dyDescent="0.25"/>
    <row r="846" s="66" customFormat="1" x14ac:dyDescent="0.25"/>
    <row r="847" s="66" customFormat="1" x14ac:dyDescent="0.25"/>
    <row r="848" s="66" customFormat="1" x14ac:dyDescent="0.25"/>
    <row r="849" s="66" customFormat="1" x14ac:dyDescent="0.25"/>
    <row r="850" s="66" customFormat="1" x14ac:dyDescent="0.25"/>
    <row r="851" s="66" customFormat="1" x14ac:dyDescent="0.25"/>
    <row r="852" s="66" customFormat="1" x14ac:dyDescent="0.25"/>
    <row r="853" s="66" customFormat="1" x14ac:dyDescent="0.25"/>
    <row r="854" s="66" customFormat="1" x14ac:dyDescent="0.25"/>
    <row r="855" s="66" customFormat="1" x14ac:dyDescent="0.25"/>
    <row r="856" s="66" customFormat="1" x14ac:dyDescent="0.25"/>
    <row r="857" s="66" customFormat="1" x14ac:dyDescent="0.25"/>
    <row r="858" s="66" customFormat="1" x14ac:dyDescent="0.25"/>
    <row r="859" s="66" customFormat="1" x14ac:dyDescent="0.25"/>
    <row r="860" s="66" customFormat="1" x14ac:dyDescent="0.25"/>
    <row r="861" s="66" customFormat="1" x14ac:dyDescent="0.25"/>
    <row r="862" s="66" customFormat="1" x14ac:dyDescent="0.25"/>
    <row r="863" s="66" customFormat="1" x14ac:dyDescent="0.25"/>
    <row r="864" s="66" customFormat="1" x14ac:dyDescent="0.25"/>
    <row r="865" s="66" customFormat="1" x14ac:dyDescent="0.25"/>
    <row r="866" s="66" customFormat="1" x14ac:dyDescent="0.25"/>
    <row r="867" s="66" customFormat="1" x14ac:dyDescent="0.25"/>
    <row r="868" s="66" customFormat="1" x14ac:dyDescent="0.25"/>
    <row r="869" s="66" customFormat="1" x14ac:dyDescent="0.25"/>
    <row r="870" s="66" customFormat="1" x14ac:dyDescent="0.25"/>
    <row r="871" s="66" customFormat="1" x14ac:dyDescent="0.25"/>
    <row r="872" s="66" customFormat="1" x14ac:dyDescent="0.25"/>
    <row r="873" s="66" customFormat="1" x14ac:dyDescent="0.25"/>
    <row r="874" s="66" customFormat="1" x14ac:dyDescent="0.25"/>
    <row r="875" s="66" customFormat="1" x14ac:dyDescent="0.25"/>
    <row r="876" s="66" customFormat="1" x14ac:dyDescent="0.25"/>
    <row r="877" s="66" customFormat="1" x14ac:dyDescent="0.25"/>
    <row r="878" s="66" customFormat="1" x14ac:dyDescent="0.25"/>
    <row r="879" s="66" customFormat="1" x14ac:dyDescent="0.25"/>
    <row r="880" s="66" customFormat="1" x14ac:dyDescent="0.25"/>
    <row r="881" s="66" customFormat="1" x14ac:dyDescent="0.25"/>
    <row r="882" s="66" customFormat="1" x14ac:dyDescent="0.25"/>
    <row r="883" s="66" customFormat="1" x14ac:dyDescent="0.25"/>
    <row r="884" s="66" customFormat="1" x14ac:dyDescent="0.25"/>
    <row r="885" s="66" customFormat="1" x14ac:dyDescent="0.25"/>
    <row r="886" s="66" customFormat="1" x14ac:dyDescent="0.25"/>
    <row r="887" s="66" customFormat="1" x14ac:dyDescent="0.25"/>
    <row r="888" s="66" customFormat="1" x14ac:dyDescent="0.25"/>
    <row r="889" s="66" customFormat="1" x14ac:dyDescent="0.25"/>
    <row r="890" s="66" customFormat="1" x14ac:dyDescent="0.25"/>
    <row r="891" s="66" customFormat="1" x14ac:dyDescent="0.25"/>
    <row r="892" s="66" customFormat="1" x14ac:dyDescent="0.25"/>
    <row r="893" s="66" customFormat="1" x14ac:dyDescent="0.25"/>
    <row r="894" s="66" customFormat="1" x14ac:dyDescent="0.25"/>
    <row r="895" s="66" customFormat="1" x14ac:dyDescent="0.25"/>
    <row r="896" s="66" customFormat="1" x14ac:dyDescent="0.25"/>
    <row r="897" s="66" customFormat="1" x14ac:dyDescent="0.25"/>
    <row r="898" s="66" customFormat="1" x14ac:dyDescent="0.25"/>
    <row r="899" s="66" customFormat="1" x14ac:dyDescent="0.25"/>
    <row r="900" s="66" customFormat="1" x14ac:dyDescent="0.25"/>
    <row r="901" s="66" customFormat="1" x14ac:dyDescent="0.25"/>
    <row r="902" s="66" customFormat="1" x14ac:dyDescent="0.25"/>
    <row r="903" s="66" customFormat="1" x14ac:dyDescent="0.25"/>
    <row r="904" s="66" customFormat="1" x14ac:dyDescent="0.25"/>
    <row r="905" s="66" customFormat="1" x14ac:dyDescent="0.25"/>
    <row r="906" s="66" customFormat="1" x14ac:dyDescent="0.25"/>
    <row r="907" s="66" customFormat="1" x14ac:dyDescent="0.25"/>
    <row r="908" s="66" customFormat="1" x14ac:dyDescent="0.25"/>
    <row r="909" s="66" customFormat="1" x14ac:dyDescent="0.25"/>
    <row r="910" s="66" customFormat="1" x14ac:dyDescent="0.25"/>
    <row r="911" s="66" customFormat="1" x14ac:dyDescent="0.25"/>
    <row r="912" s="66" customFormat="1" x14ac:dyDescent="0.25"/>
    <row r="913" s="66" customFormat="1" x14ac:dyDescent="0.25"/>
    <row r="914" s="66" customFormat="1" x14ac:dyDescent="0.25"/>
    <row r="915" s="66" customFormat="1" x14ac:dyDescent="0.25"/>
    <row r="916" s="66" customFormat="1" x14ac:dyDescent="0.25"/>
    <row r="917" s="66" customFormat="1" x14ac:dyDescent="0.25"/>
    <row r="918" s="66" customFormat="1" x14ac:dyDescent="0.25"/>
    <row r="919" s="66" customFormat="1" x14ac:dyDescent="0.25"/>
    <row r="920" s="66" customFormat="1" x14ac:dyDescent="0.25"/>
    <row r="921" s="66" customFormat="1" x14ac:dyDescent="0.25"/>
    <row r="922" s="66" customFormat="1" x14ac:dyDescent="0.25"/>
    <row r="923" s="66" customFormat="1" x14ac:dyDescent="0.25"/>
    <row r="924" s="66" customFormat="1" x14ac:dyDescent="0.25"/>
    <row r="925" s="66" customFormat="1" x14ac:dyDescent="0.25"/>
    <row r="926" s="66" customFormat="1" x14ac:dyDescent="0.25"/>
    <row r="927" s="66" customFormat="1" x14ac:dyDescent="0.25"/>
    <row r="928" s="66" customFormat="1" x14ac:dyDescent="0.25"/>
    <row r="929" s="66" customFormat="1" x14ac:dyDescent="0.25"/>
    <row r="930" s="66" customFormat="1" x14ac:dyDescent="0.25"/>
    <row r="931" s="66" customFormat="1" x14ac:dyDescent="0.25"/>
    <row r="932" s="66" customFormat="1" x14ac:dyDescent="0.25"/>
    <row r="933" s="66" customFormat="1" x14ac:dyDescent="0.25"/>
    <row r="934" s="66" customFormat="1" x14ac:dyDescent="0.25"/>
    <row r="935" s="66" customFormat="1" x14ac:dyDescent="0.25"/>
    <row r="936" s="66" customFormat="1" x14ac:dyDescent="0.25"/>
    <row r="937" s="66" customFormat="1" x14ac:dyDescent="0.25"/>
    <row r="938" s="66" customFormat="1" x14ac:dyDescent="0.25"/>
    <row r="939" s="66" customFormat="1" x14ac:dyDescent="0.25"/>
    <row r="940" s="66" customFormat="1" x14ac:dyDescent="0.25"/>
    <row r="941" s="66" customFormat="1" x14ac:dyDescent="0.25"/>
    <row r="942" s="66" customFormat="1" x14ac:dyDescent="0.25"/>
    <row r="943" s="66" customFormat="1" x14ac:dyDescent="0.25"/>
    <row r="944" s="66" customFormat="1" x14ac:dyDescent="0.25"/>
    <row r="945" s="66" customFormat="1" x14ac:dyDescent="0.25"/>
    <row r="946" s="66" customFormat="1" x14ac:dyDescent="0.25"/>
    <row r="947" s="66" customFormat="1" x14ac:dyDescent="0.25"/>
    <row r="948" s="66" customFormat="1" x14ac:dyDescent="0.25"/>
    <row r="949" s="66" customFormat="1" x14ac:dyDescent="0.25"/>
    <row r="950" s="66" customFormat="1" x14ac:dyDescent="0.25"/>
    <row r="951" s="66" customFormat="1" x14ac:dyDescent="0.25"/>
    <row r="952" s="66" customFormat="1" x14ac:dyDescent="0.25"/>
    <row r="953" s="66" customFormat="1" x14ac:dyDescent="0.25"/>
    <row r="954" s="66" customFormat="1" x14ac:dyDescent="0.25"/>
    <row r="955" s="66" customFormat="1" x14ac:dyDescent="0.25"/>
    <row r="956" s="66" customFormat="1" x14ac:dyDescent="0.25"/>
    <row r="957" s="66" customFormat="1" x14ac:dyDescent="0.25"/>
    <row r="958" s="66" customFormat="1" x14ac:dyDescent="0.25"/>
    <row r="959" s="66" customFormat="1" x14ac:dyDescent="0.25"/>
    <row r="960" s="66" customFormat="1" x14ac:dyDescent="0.25"/>
    <row r="961" s="66" customFormat="1" x14ac:dyDescent="0.25"/>
    <row r="962" s="66" customFormat="1" x14ac:dyDescent="0.25"/>
    <row r="963" s="66" customFormat="1" x14ac:dyDescent="0.25"/>
    <row r="964" s="66" customFormat="1" x14ac:dyDescent="0.25"/>
    <row r="965" s="66" customFormat="1" x14ac:dyDescent="0.25"/>
    <row r="966" s="66" customFormat="1" x14ac:dyDescent="0.25"/>
    <row r="967" s="66" customFormat="1" x14ac:dyDescent="0.25"/>
    <row r="968" s="66" customFormat="1" x14ac:dyDescent="0.25"/>
    <row r="969" s="66" customFormat="1" x14ac:dyDescent="0.25"/>
    <row r="970" s="66" customFormat="1" x14ac:dyDescent="0.25"/>
    <row r="971" s="66" customFormat="1" x14ac:dyDescent="0.25"/>
    <row r="972" s="66" customFormat="1" x14ac:dyDescent="0.25"/>
    <row r="973" s="66" customFormat="1" x14ac:dyDescent="0.25"/>
    <row r="974" s="66" customFormat="1" x14ac:dyDescent="0.25"/>
    <row r="975" s="66" customFormat="1" x14ac:dyDescent="0.25"/>
    <row r="976" s="66" customFormat="1" x14ac:dyDescent="0.25"/>
    <row r="977" s="66" customFormat="1" x14ac:dyDescent="0.25"/>
    <row r="978" s="66" customFormat="1" x14ac:dyDescent="0.25"/>
    <row r="979" s="66" customFormat="1" x14ac:dyDescent="0.25"/>
    <row r="980" s="66" customFormat="1" x14ac:dyDescent="0.25"/>
    <row r="981" s="66" customFormat="1" x14ac:dyDescent="0.25"/>
    <row r="982" s="66" customFormat="1" x14ac:dyDescent="0.25"/>
    <row r="983" s="66" customFormat="1" x14ac:dyDescent="0.25"/>
    <row r="984" s="66" customFormat="1" x14ac:dyDescent="0.25"/>
    <row r="985" s="66" customFormat="1" x14ac:dyDescent="0.25"/>
    <row r="986" s="66" customFormat="1" x14ac:dyDescent="0.25"/>
    <row r="987" s="66" customFormat="1" x14ac:dyDescent="0.25"/>
    <row r="988" s="66" customFormat="1" x14ac:dyDescent="0.25"/>
    <row r="989" s="66" customFormat="1" x14ac:dyDescent="0.25"/>
    <row r="990" s="66" customFormat="1" x14ac:dyDescent="0.25"/>
    <row r="991" s="66" customFormat="1" x14ac:dyDescent="0.25"/>
    <row r="992" s="66" customFormat="1" x14ac:dyDescent="0.25"/>
    <row r="993" s="66" customFormat="1" x14ac:dyDescent="0.25"/>
    <row r="994" s="66" customFormat="1" x14ac:dyDescent="0.25"/>
    <row r="995" s="66" customFormat="1" x14ac:dyDescent="0.25"/>
    <row r="996" s="66" customFormat="1" x14ac:dyDescent="0.25"/>
    <row r="997" s="66" customFormat="1" x14ac:dyDescent="0.25"/>
    <row r="998" s="66" customFormat="1" x14ac:dyDescent="0.25"/>
    <row r="999" s="66" customFormat="1" x14ac:dyDescent="0.25"/>
    <row r="1000" s="66" customFormat="1" x14ac:dyDescent="0.25"/>
    <row r="1001" s="66" customFormat="1" x14ac:dyDescent="0.25"/>
    <row r="1002" s="66" customFormat="1" x14ac:dyDescent="0.25"/>
    <row r="1003" s="66" customFormat="1" x14ac:dyDescent="0.25"/>
    <row r="1004" s="66" customFormat="1" x14ac:dyDescent="0.25"/>
    <row r="1005" s="66" customFormat="1" x14ac:dyDescent="0.25"/>
    <row r="1006" s="66" customFormat="1" x14ac:dyDescent="0.25"/>
    <row r="1007" s="66" customFormat="1" x14ac:dyDescent="0.25"/>
    <row r="1008" s="66" customFormat="1" x14ac:dyDescent="0.25"/>
    <row r="1009" s="66" customFormat="1" x14ac:dyDescent="0.25"/>
    <row r="1010" s="66" customFormat="1" x14ac:dyDescent="0.25"/>
    <row r="1011" s="66" customFormat="1" x14ac:dyDescent="0.25"/>
    <row r="1012" s="66" customFormat="1" x14ac:dyDescent="0.25"/>
    <row r="1013" s="66" customFormat="1" x14ac:dyDescent="0.25"/>
    <row r="1014" s="66" customFormat="1" x14ac:dyDescent="0.25"/>
    <row r="1015" s="66" customFormat="1" x14ac:dyDescent="0.25"/>
    <row r="1016" s="66" customFormat="1" x14ac:dyDescent="0.25"/>
    <row r="1017" s="66" customFormat="1" x14ac:dyDescent="0.25"/>
    <row r="1018" s="66" customFormat="1" x14ac:dyDescent="0.25"/>
    <row r="1019" s="66" customFormat="1" x14ac:dyDescent="0.25"/>
    <row r="1020" s="66" customFormat="1" x14ac:dyDescent="0.25"/>
    <row r="1021" s="66" customFormat="1" x14ac:dyDescent="0.25"/>
    <row r="1022" s="66" customFormat="1" x14ac:dyDescent="0.25"/>
    <row r="1023" s="66" customFormat="1" x14ac:dyDescent="0.25"/>
    <row r="1024" s="66" customFormat="1" x14ac:dyDescent="0.25"/>
    <row r="1025" s="66" customFormat="1" x14ac:dyDescent="0.25"/>
    <row r="1026" s="66" customFormat="1" x14ac:dyDescent="0.25"/>
    <row r="1027" s="66" customFormat="1" x14ac:dyDescent="0.25"/>
    <row r="1028" s="66" customFormat="1" x14ac:dyDescent="0.25"/>
    <row r="1029" s="66" customFormat="1" x14ac:dyDescent="0.25"/>
    <row r="1030" s="66" customFormat="1" x14ac:dyDescent="0.25"/>
    <row r="1031" s="66" customFormat="1" x14ac:dyDescent="0.25"/>
    <row r="1032" s="66" customFormat="1" x14ac:dyDescent="0.25"/>
    <row r="1033" s="66" customFormat="1" x14ac:dyDescent="0.25"/>
    <row r="1034" s="66" customFormat="1" x14ac:dyDescent="0.25"/>
    <row r="1035" s="66" customFormat="1" x14ac:dyDescent="0.25"/>
    <row r="1036" s="66" customFormat="1" x14ac:dyDescent="0.25"/>
    <row r="1037" s="66" customFormat="1" x14ac:dyDescent="0.25"/>
    <row r="1038" s="66" customFormat="1" x14ac:dyDescent="0.25"/>
    <row r="1039" s="66" customFormat="1" x14ac:dyDescent="0.25"/>
    <row r="1040" s="66" customFormat="1" x14ac:dyDescent="0.25"/>
    <row r="1041" s="66" customFormat="1" x14ac:dyDescent="0.25"/>
    <row r="1042" s="66" customFormat="1" x14ac:dyDescent="0.25"/>
    <row r="1043" s="66" customFormat="1" x14ac:dyDescent="0.25"/>
    <row r="1044" s="66" customFormat="1" x14ac:dyDescent="0.25"/>
    <row r="1045" s="66" customFormat="1" x14ac:dyDescent="0.25"/>
    <row r="1046" s="66" customFormat="1" x14ac:dyDescent="0.25"/>
    <row r="1047" s="66" customFormat="1" x14ac:dyDescent="0.25"/>
    <row r="1048" s="66" customFormat="1" x14ac:dyDescent="0.25"/>
    <row r="1049" s="66" customFormat="1" x14ac:dyDescent="0.25"/>
    <row r="1050" s="66" customFormat="1" x14ac:dyDescent="0.25"/>
    <row r="1051" s="66" customFormat="1" x14ac:dyDescent="0.25"/>
    <row r="1052" s="66" customFormat="1" x14ac:dyDescent="0.25"/>
    <row r="1053" s="66" customFormat="1" x14ac:dyDescent="0.25"/>
    <row r="1054" s="66" customFormat="1" x14ac:dyDescent="0.25"/>
    <row r="1055" s="66" customFormat="1" x14ac:dyDescent="0.25"/>
    <row r="1056" s="66" customFormat="1" x14ac:dyDescent="0.25"/>
    <row r="1057" s="66" customFormat="1" x14ac:dyDescent="0.25"/>
    <row r="1058" s="66" customFormat="1" x14ac:dyDescent="0.25"/>
    <row r="1059" s="66" customFormat="1" x14ac:dyDescent="0.25"/>
    <row r="1060" s="66" customFormat="1" x14ac:dyDescent="0.25"/>
    <row r="1061" s="66" customFormat="1" x14ac:dyDescent="0.25"/>
    <row r="1062" s="66" customFormat="1" x14ac:dyDescent="0.25"/>
    <row r="1063" s="66" customFormat="1" x14ac:dyDescent="0.25"/>
    <row r="1064" s="66" customFormat="1" x14ac:dyDescent="0.25"/>
    <row r="1065" s="66" customFormat="1" x14ac:dyDescent="0.25"/>
    <row r="1066" s="66" customFormat="1" x14ac:dyDescent="0.25"/>
    <row r="1067" s="66" customFormat="1" x14ac:dyDescent="0.25"/>
    <row r="1068" s="66" customFormat="1" x14ac:dyDescent="0.25"/>
    <row r="1069" s="66" customFormat="1" x14ac:dyDescent="0.25"/>
    <row r="1070" s="66" customFormat="1" x14ac:dyDescent="0.25"/>
    <row r="1071" s="66" customFormat="1" x14ac:dyDescent="0.25"/>
    <row r="1072" s="66" customFormat="1" x14ac:dyDescent="0.25"/>
    <row r="1073" s="66" customFormat="1" x14ac:dyDescent="0.25"/>
    <row r="1074" s="66" customFormat="1" x14ac:dyDescent="0.25"/>
    <row r="1075" s="66" customFormat="1" x14ac:dyDescent="0.25"/>
    <row r="1076" s="66" customFormat="1" x14ac:dyDescent="0.25"/>
    <row r="1077" s="66" customFormat="1" x14ac:dyDescent="0.25"/>
    <row r="1078" s="66" customFormat="1" x14ac:dyDescent="0.25"/>
    <row r="1079" s="66" customFormat="1" x14ac:dyDescent="0.25"/>
    <row r="1080" s="66" customFormat="1" x14ac:dyDescent="0.25"/>
    <row r="1081" s="66" customFormat="1" x14ac:dyDescent="0.25"/>
    <row r="1082" s="66" customFormat="1" x14ac:dyDescent="0.25"/>
    <row r="1083" s="66" customFormat="1" x14ac:dyDescent="0.25"/>
    <row r="1084" s="66" customFormat="1" x14ac:dyDescent="0.25"/>
    <row r="1085" s="66" customFormat="1" x14ac:dyDescent="0.25"/>
    <row r="1086" s="66" customFormat="1" x14ac:dyDescent="0.25"/>
    <row r="1087" s="66" customFormat="1" x14ac:dyDescent="0.25"/>
    <row r="1088" s="66" customFormat="1" x14ac:dyDescent="0.25"/>
    <row r="1089" s="66" customFormat="1" x14ac:dyDescent="0.25"/>
    <row r="1090" s="66" customFormat="1" x14ac:dyDescent="0.25"/>
    <row r="1091" s="66" customFormat="1" x14ac:dyDescent="0.25"/>
    <row r="1092" s="66" customFormat="1" x14ac:dyDescent="0.25"/>
    <row r="1093" s="66" customFormat="1" x14ac:dyDescent="0.25"/>
    <row r="1094" s="66" customFormat="1" x14ac:dyDescent="0.25"/>
    <row r="1095" s="66" customFormat="1" x14ac:dyDescent="0.25"/>
    <row r="1096" s="66" customFormat="1" x14ac:dyDescent="0.25"/>
    <row r="1097" s="66" customFormat="1" x14ac:dyDescent="0.25"/>
    <row r="1098" s="66" customFormat="1" x14ac:dyDescent="0.25"/>
    <row r="1099" s="66" customFormat="1" x14ac:dyDescent="0.25"/>
    <row r="1100" s="66" customFormat="1" x14ac:dyDescent="0.25"/>
    <row r="1101" s="66" customFormat="1" x14ac:dyDescent="0.25"/>
    <row r="1102" s="66" customFormat="1" x14ac:dyDescent="0.25"/>
    <row r="1103" s="66" customFormat="1" x14ac:dyDescent="0.25"/>
    <row r="1104" s="66" customFormat="1" x14ac:dyDescent="0.25"/>
    <row r="1105" s="66" customFormat="1" x14ac:dyDescent="0.25"/>
    <row r="1106" s="66" customFormat="1" x14ac:dyDescent="0.25"/>
    <row r="1107" s="66" customFormat="1" x14ac:dyDescent="0.25"/>
    <row r="1108" s="66" customFormat="1" x14ac:dyDescent="0.25"/>
    <row r="1109" s="66" customFormat="1" x14ac:dyDescent="0.25"/>
    <row r="1110" s="66" customFormat="1" x14ac:dyDescent="0.25"/>
    <row r="1111" s="66" customFormat="1" x14ac:dyDescent="0.25"/>
    <row r="1112" s="66" customFormat="1" x14ac:dyDescent="0.25"/>
    <row r="1113" s="66" customFormat="1" x14ac:dyDescent="0.25"/>
    <row r="1114" s="66" customFormat="1" x14ac:dyDescent="0.25"/>
    <row r="1115" s="66" customFormat="1" x14ac:dyDescent="0.25"/>
    <row r="1116" s="66" customFormat="1" x14ac:dyDescent="0.25"/>
    <row r="1117" s="66" customFormat="1" x14ac:dyDescent="0.25"/>
    <row r="1118" s="66" customFormat="1" x14ac:dyDescent="0.25"/>
    <row r="1119" s="66" customFormat="1" x14ac:dyDescent="0.25"/>
    <row r="1120" s="66" customFormat="1" x14ac:dyDescent="0.25"/>
    <row r="1121" s="66" customFormat="1" x14ac:dyDescent="0.25"/>
    <row r="1122" s="66" customFormat="1" x14ac:dyDescent="0.25"/>
    <row r="1123" s="66" customFormat="1" x14ac:dyDescent="0.25"/>
    <row r="1124" s="66" customFormat="1" x14ac:dyDescent="0.25"/>
    <row r="1125" s="66" customFormat="1" x14ac:dyDescent="0.25"/>
    <row r="1126" s="66" customFormat="1" x14ac:dyDescent="0.25"/>
    <row r="1127" s="66" customFormat="1" x14ac:dyDescent="0.25"/>
    <row r="1128" s="66" customFormat="1" x14ac:dyDescent="0.25"/>
    <row r="1129" s="66" customFormat="1" x14ac:dyDescent="0.25"/>
    <row r="1130" s="66" customFormat="1" x14ac:dyDescent="0.25"/>
    <row r="1131" s="66" customFormat="1" x14ac:dyDescent="0.25"/>
    <row r="1132" s="66" customFormat="1" x14ac:dyDescent="0.25"/>
    <row r="1133" s="66" customFormat="1" x14ac:dyDescent="0.25"/>
    <row r="1134" s="66" customFormat="1" x14ac:dyDescent="0.25"/>
    <row r="1135" s="66" customFormat="1" x14ac:dyDescent="0.25"/>
    <row r="1136" s="66" customFormat="1" x14ac:dyDescent="0.25"/>
    <row r="1137" s="66" customFormat="1" x14ac:dyDescent="0.25"/>
    <row r="1138" s="66" customFormat="1" x14ac:dyDescent="0.25"/>
    <row r="1139" s="66" customFormat="1" x14ac:dyDescent="0.25"/>
    <row r="1140" s="66" customFormat="1" x14ac:dyDescent="0.25"/>
    <row r="1141" s="66" customFormat="1" x14ac:dyDescent="0.25"/>
    <row r="1142" s="66" customFormat="1" x14ac:dyDescent="0.25"/>
    <row r="1143" s="66" customFormat="1" x14ac:dyDescent="0.25"/>
    <row r="1144" s="66" customFormat="1" x14ac:dyDescent="0.25"/>
    <row r="1145" s="66" customFormat="1" x14ac:dyDescent="0.25"/>
    <row r="1146" s="66" customFormat="1" x14ac:dyDescent="0.25"/>
    <row r="1147" s="66" customFormat="1" x14ac:dyDescent="0.25"/>
    <row r="1148" s="66" customFormat="1" x14ac:dyDescent="0.25"/>
    <row r="1149" s="66" customFormat="1" x14ac:dyDescent="0.25"/>
    <row r="1150" s="66" customFormat="1" x14ac:dyDescent="0.25"/>
    <row r="1151" s="66" customFormat="1" x14ac:dyDescent="0.25"/>
    <row r="1152" s="66" customFormat="1" x14ac:dyDescent="0.25"/>
    <row r="1153" s="66" customFormat="1" x14ac:dyDescent="0.25"/>
    <row r="1154" s="66" customFormat="1" x14ac:dyDescent="0.25"/>
    <row r="1155" s="66" customFormat="1" x14ac:dyDescent="0.25"/>
    <row r="1156" s="66" customFormat="1" x14ac:dyDescent="0.25"/>
    <row r="1157" s="66" customFormat="1" x14ac:dyDescent="0.25"/>
    <row r="1158" s="66" customFormat="1" x14ac:dyDescent="0.25"/>
    <row r="1159" s="66" customFormat="1" x14ac:dyDescent="0.25"/>
    <row r="1160" s="66" customFormat="1" x14ac:dyDescent="0.25"/>
    <row r="1161" s="66" customFormat="1" x14ac:dyDescent="0.25"/>
    <row r="1162" s="66" customFormat="1" x14ac:dyDescent="0.25"/>
    <row r="1163" s="66" customFormat="1" x14ac:dyDescent="0.25"/>
    <row r="1164" s="66" customFormat="1" x14ac:dyDescent="0.25"/>
    <row r="1165" s="66" customFormat="1" x14ac:dyDescent="0.25"/>
    <row r="1166" s="66" customFormat="1" x14ac:dyDescent="0.25"/>
    <row r="1167" s="66" customFormat="1" x14ac:dyDescent="0.25"/>
    <row r="1168" s="66" customFormat="1" x14ac:dyDescent="0.25"/>
    <row r="1169" s="66" customFormat="1" x14ac:dyDescent="0.25"/>
    <row r="1170" s="66" customFormat="1" x14ac:dyDescent="0.25"/>
    <row r="1171" s="66" customFormat="1" x14ac:dyDescent="0.25"/>
    <row r="1172" s="66" customFormat="1" x14ac:dyDescent="0.25"/>
    <row r="1173" s="66" customFormat="1" x14ac:dyDescent="0.25"/>
    <row r="1174" s="66" customFormat="1" x14ac:dyDescent="0.25"/>
    <row r="1175" s="66" customFormat="1" x14ac:dyDescent="0.25"/>
    <row r="1176" s="66" customFormat="1" x14ac:dyDescent="0.25"/>
    <row r="1177" s="66" customFormat="1" x14ac:dyDescent="0.25"/>
    <row r="1178" s="66" customFormat="1" x14ac:dyDescent="0.25"/>
    <row r="1179" s="66" customFormat="1" x14ac:dyDescent="0.25"/>
    <row r="1180" s="66" customFormat="1" x14ac:dyDescent="0.25"/>
    <row r="1181" s="66" customFormat="1" x14ac:dyDescent="0.25"/>
    <row r="1182" s="66" customFormat="1" x14ac:dyDescent="0.25"/>
    <row r="1183" s="66" customFormat="1" x14ac:dyDescent="0.25"/>
    <row r="1184" s="66" customFormat="1" x14ac:dyDescent="0.25"/>
    <row r="1185" s="66" customFormat="1" x14ac:dyDescent="0.25"/>
    <row r="1186" s="66" customFormat="1" x14ac:dyDescent="0.25"/>
    <row r="1187" s="66" customFormat="1" x14ac:dyDescent="0.25"/>
    <row r="1188" s="66" customFormat="1" x14ac:dyDescent="0.25"/>
    <row r="1189" s="66" customFormat="1" x14ac:dyDescent="0.25"/>
    <row r="1190" s="66" customFormat="1" x14ac:dyDescent="0.25"/>
    <row r="1191" s="66" customFormat="1" x14ac:dyDescent="0.25"/>
    <row r="1192" s="66" customFormat="1" x14ac:dyDescent="0.25"/>
    <row r="1193" s="66" customFormat="1" x14ac:dyDescent="0.25"/>
    <row r="1194" s="66" customFormat="1" x14ac:dyDescent="0.25"/>
    <row r="1195" s="66" customFormat="1" x14ac:dyDescent="0.25"/>
    <row r="1196" s="66" customFormat="1" x14ac:dyDescent="0.25"/>
    <row r="1197" s="66" customFormat="1" x14ac:dyDescent="0.25"/>
    <row r="1198" s="66" customFormat="1" x14ac:dyDescent="0.25"/>
    <row r="1199" s="66" customFormat="1" x14ac:dyDescent="0.25"/>
    <row r="1200" s="66" customFormat="1" x14ac:dyDescent="0.25"/>
    <row r="1201" s="66" customFormat="1" x14ac:dyDescent="0.25"/>
    <row r="1202" s="66" customFormat="1" x14ac:dyDescent="0.25"/>
    <row r="1203" s="66" customFormat="1" x14ac:dyDescent="0.25"/>
    <row r="1204" s="66" customFormat="1" x14ac:dyDescent="0.25"/>
    <row r="1205" s="66" customFormat="1" x14ac:dyDescent="0.25"/>
    <row r="1206" s="66" customFormat="1" x14ac:dyDescent="0.25"/>
    <row r="1207" s="66" customFormat="1" x14ac:dyDescent="0.25"/>
    <row r="1208" s="66" customFormat="1" x14ac:dyDescent="0.25"/>
    <row r="1209" s="66" customFormat="1" x14ac:dyDescent="0.25"/>
    <row r="1210" s="66" customFormat="1" x14ac:dyDescent="0.25"/>
    <row r="1211" s="66" customFormat="1" x14ac:dyDescent="0.25"/>
    <row r="1212" s="66" customFormat="1" x14ac:dyDescent="0.25"/>
    <row r="1213" s="66" customFormat="1" x14ac:dyDescent="0.25"/>
    <row r="1214" s="66" customFormat="1" x14ac:dyDescent="0.25"/>
    <row r="1215" s="66" customFormat="1" x14ac:dyDescent="0.25"/>
    <row r="1216" s="66" customFormat="1" x14ac:dyDescent="0.25"/>
    <row r="1217" s="66" customFormat="1" x14ac:dyDescent="0.25"/>
    <row r="1218" s="66" customFormat="1" x14ac:dyDescent="0.25"/>
    <row r="1219" s="66" customFormat="1" x14ac:dyDescent="0.25"/>
    <row r="1220" s="66" customFormat="1" x14ac:dyDescent="0.25"/>
    <row r="1221" s="66" customFormat="1" x14ac:dyDescent="0.25"/>
    <row r="1222" s="66" customFormat="1" x14ac:dyDescent="0.25"/>
    <row r="1223" s="66" customFormat="1" x14ac:dyDescent="0.25"/>
    <row r="1224" s="66" customFormat="1" x14ac:dyDescent="0.25"/>
    <row r="1225" s="66" customFormat="1" x14ac:dyDescent="0.25"/>
    <row r="1226" s="66" customFormat="1" x14ac:dyDescent="0.25"/>
    <row r="1227" s="66" customFormat="1" x14ac:dyDescent="0.25"/>
    <row r="1228" s="66" customFormat="1" x14ac:dyDescent="0.25"/>
    <row r="1229" s="66" customFormat="1" x14ac:dyDescent="0.25"/>
    <row r="1230" s="66" customFormat="1" x14ac:dyDescent="0.25"/>
    <row r="1231" s="66" customFormat="1" x14ac:dyDescent="0.25"/>
    <row r="1232" s="66" customFormat="1" x14ac:dyDescent="0.25"/>
    <row r="1233" s="66" customFormat="1" x14ac:dyDescent="0.25"/>
    <row r="1234" s="66" customFormat="1" x14ac:dyDescent="0.25"/>
    <row r="1235" s="66" customFormat="1" x14ac:dyDescent="0.25"/>
    <row r="1236" s="66" customFormat="1" x14ac:dyDescent="0.25"/>
    <row r="1237" s="66" customFormat="1" x14ac:dyDescent="0.25"/>
    <row r="1238" s="66" customFormat="1" x14ac:dyDescent="0.25"/>
    <row r="1239" s="66" customFormat="1" x14ac:dyDescent="0.25"/>
    <row r="1240" s="66" customFormat="1" x14ac:dyDescent="0.25"/>
    <row r="1241" s="66" customFormat="1" x14ac:dyDescent="0.25"/>
    <row r="1242" s="66" customFormat="1" x14ac:dyDescent="0.25"/>
    <row r="1243" s="66" customFormat="1" x14ac:dyDescent="0.25"/>
    <row r="1244" s="66" customFormat="1" x14ac:dyDescent="0.25"/>
    <row r="1245" s="66" customFormat="1" x14ac:dyDescent="0.25"/>
    <row r="1246" s="66" customFormat="1" x14ac:dyDescent="0.25"/>
    <row r="1247" s="66" customFormat="1" x14ac:dyDescent="0.25"/>
    <row r="1248" s="66" customFormat="1" x14ac:dyDescent="0.25"/>
    <row r="1249" s="66" customFormat="1" x14ac:dyDescent="0.25"/>
    <row r="1250" s="66" customFormat="1" x14ac:dyDescent="0.25"/>
    <row r="1251" s="66" customFormat="1" x14ac:dyDescent="0.25"/>
    <row r="1252" s="66" customFormat="1" x14ac:dyDescent="0.25"/>
    <row r="1253" s="66" customFormat="1" x14ac:dyDescent="0.25"/>
    <row r="1254" s="66" customFormat="1" x14ac:dyDescent="0.25"/>
    <row r="1255" s="66" customFormat="1" x14ac:dyDescent="0.25"/>
    <row r="1256" s="66" customFormat="1" x14ac:dyDescent="0.25"/>
    <row r="1257" s="66" customFormat="1" x14ac:dyDescent="0.25"/>
    <row r="1258" s="66" customFormat="1" x14ac:dyDescent="0.25"/>
    <row r="1259" s="66" customFormat="1" x14ac:dyDescent="0.25"/>
    <row r="1260" s="66" customFormat="1" x14ac:dyDescent="0.25"/>
    <row r="1261" s="66" customFormat="1" x14ac:dyDescent="0.25"/>
    <row r="1262" s="66" customFormat="1" x14ac:dyDescent="0.25"/>
    <row r="1263" s="66" customFormat="1" x14ac:dyDescent="0.25"/>
    <row r="1264" s="66" customFormat="1" x14ac:dyDescent="0.25"/>
    <row r="1265" s="66" customFormat="1" x14ac:dyDescent="0.25"/>
    <row r="1266" s="66" customFormat="1" x14ac:dyDescent="0.25"/>
    <row r="1267" s="66" customFormat="1" x14ac:dyDescent="0.25"/>
    <row r="1268" s="66" customFormat="1" x14ac:dyDescent="0.25"/>
    <row r="1269" s="66" customFormat="1" x14ac:dyDescent="0.25"/>
    <row r="1270" s="66" customFormat="1" x14ac:dyDescent="0.25"/>
    <row r="1271" s="66" customFormat="1" x14ac:dyDescent="0.25"/>
    <row r="1272" s="66" customFormat="1" x14ac:dyDescent="0.25"/>
    <row r="1273" s="66" customFormat="1" x14ac:dyDescent="0.25"/>
    <row r="1274" s="66" customFormat="1" x14ac:dyDescent="0.25"/>
    <row r="1275" s="66" customFormat="1" x14ac:dyDescent="0.25"/>
    <row r="1276" s="66" customFormat="1" x14ac:dyDescent="0.25"/>
    <row r="1277" s="66" customFormat="1" x14ac:dyDescent="0.25"/>
    <row r="1278" s="66" customFormat="1" x14ac:dyDescent="0.25"/>
    <row r="1279" s="66" customFormat="1" x14ac:dyDescent="0.25"/>
    <row r="1280" s="66" customFormat="1" x14ac:dyDescent="0.25"/>
    <row r="1281" s="66" customFormat="1" x14ac:dyDescent="0.25"/>
    <row r="1282" s="66" customFormat="1" x14ac:dyDescent="0.25"/>
    <row r="1283" s="66" customFormat="1" x14ac:dyDescent="0.25"/>
    <row r="1284" s="66" customFormat="1" x14ac:dyDescent="0.25"/>
    <row r="1285" s="66" customFormat="1" x14ac:dyDescent="0.25"/>
    <row r="1286" s="66" customFormat="1" x14ac:dyDescent="0.25"/>
    <row r="1287" s="66" customFormat="1" x14ac:dyDescent="0.25"/>
    <row r="1288" s="66" customFormat="1" x14ac:dyDescent="0.25"/>
    <row r="1289" s="66" customFormat="1" x14ac:dyDescent="0.25"/>
    <row r="1290" s="66" customFormat="1" x14ac:dyDescent="0.25"/>
    <row r="1291" s="66" customFormat="1" x14ac:dyDescent="0.25"/>
    <row r="1292" s="66" customFormat="1" x14ac:dyDescent="0.25"/>
    <row r="1293" s="66" customFormat="1" x14ac:dyDescent="0.25"/>
    <row r="1294" s="66" customFormat="1" x14ac:dyDescent="0.25"/>
    <row r="1295" s="66" customFormat="1" x14ac:dyDescent="0.25"/>
    <row r="1296" s="66" customFormat="1" x14ac:dyDescent="0.25"/>
    <row r="1297" s="66" customFormat="1" x14ac:dyDescent="0.25"/>
    <row r="1298" s="66" customFormat="1" x14ac:dyDescent="0.25"/>
    <row r="1299" s="66" customFormat="1" x14ac:dyDescent="0.25"/>
    <row r="1300" s="66" customFormat="1" x14ac:dyDescent="0.25"/>
    <row r="1301" s="66" customFormat="1" x14ac:dyDescent="0.25"/>
    <row r="1302" s="66" customFormat="1" x14ac:dyDescent="0.25"/>
    <row r="1303" s="66" customFormat="1" x14ac:dyDescent="0.25"/>
    <row r="1304" s="66" customFormat="1" x14ac:dyDescent="0.25"/>
    <row r="1305" s="66" customFormat="1" x14ac:dyDescent="0.25"/>
    <row r="1306" s="66" customFormat="1" x14ac:dyDescent="0.25"/>
    <row r="1307" s="66" customFormat="1" x14ac:dyDescent="0.25"/>
    <row r="1308" s="66" customFormat="1" x14ac:dyDescent="0.25"/>
    <row r="1309" s="66" customFormat="1" x14ac:dyDescent="0.25"/>
    <row r="1310" s="66" customFormat="1" x14ac:dyDescent="0.25"/>
    <row r="1311" s="66" customFormat="1" x14ac:dyDescent="0.25"/>
    <row r="1312" s="66" customFormat="1" x14ac:dyDescent="0.25"/>
    <row r="1313" s="66" customFormat="1" x14ac:dyDescent="0.25"/>
    <row r="1314" s="66" customFormat="1" x14ac:dyDescent="0.25"/>
    <row r="1315" s="66" customFormat="1" x14ac:dyDescent="0.25"/>
    <row r="1316" s="66" customFormat="1" x14ac:dyDescent="0.25"/>
    <row r="1317" s="66" customFormat="1" x14ac:dyDescent="0.25"/>
    <row r="1318" s="66" customFormat="1" x14ac:dyDescent="0.25"/>
    <row r="1319" s="66" customFormat="1" x14ac:dyDescent="0.25"/>
    <row r="1320" s="66" customFormat="1" x14ac:dyDescent="0.25"/>
    <row r="1321" s="66" customFormat="1" x14ac:dyDescent="0.25"/>
    <row r="1322" s="66" customFormat="1" x14ac:dyDescent="0.25"/>
    <row r="1323" s="66" customFormat="1" x14ac:dyDescent="0.25"/>
    <row r="1324" s="66" customFormat="1" x14ac:dyDescent="0.25"/>
    <row r="1325" s="66" customFormat="1" x14ac:dyDescent="0.25"/>
    <row r="1326" s="66" customFormat="1" x14ac:dyDescent="0.25"/>
    <row r="1327" s="66" customFormat="1" x14ac:dyDescent="0.25"/>
    <row r="1328" s="66" customFormat="1" x14ac:dyDescent="0.25"/>
    <row r="1329" s="66" customFormat="1" x14ac:dyDescent="0.25"/>
    <row r="1330" s="66" customFormat="1" x14ac:dyDescent="0.25"/>
    <row r="1331" s="66" customFormat="1" x14ac:dyDescent="0.25"/>
    <row r="1332" s="66" customFormat="1" x14ac:dyDescent="0.25"/>
    <row r="1333" s="66" customFormat="1" x14ac:dyDescent="0.25"/>
    <row r="1334" s="66" customFormat="1" x14ac:dyDescent="0.25"/>
    <row r="1335" s="66" customFormat="1" x14ac:dyDescent="0.25"/>
    <row r="1336" s="66" customFormat="1" x14ac:dyDescent="0.25"/>
    <row r="1337" s="66" customFormat="1" x14ac:dyDescent="0.25"/>
    <row r="1338" s="66" customFormat="1" x14ac:dyDescent="0.25"/>
    <row r="1339" s="66" customFormat="1" x14ac:dyDescent="0.25"/>
    <row r="1340" s="66" customFormat="1" x14ac:dyDescent="0.25"/>
    <row r="1341" s="66" customFormat="1" x14ac:dyDescent="0.25"/>
    <row r="1342" s="66" customFormat="1" x14ac:dyDescent="0.25"/>
    <row r="1343" s="66" customFormat="1" x14ac:dyDescent="0.25"/>
    <row r="1344" s="66" customFormat="1" x14ac:dyDescent="0.25"/>
    <row r="1345" s="66" customFormat="1" x14ac:dyDescent="0.25"/>
    <row r="1346" s="66" customFormat="1" x14ac:dyDescent="0.25"/>
    <row r="1347" s="66" customFormat="1" x14ac:dyDescent="0.25"/>
    <row r="1348" s="66" customFormat="1" x14ac:dyDescent="0.25"/>
    <row r="1349" s="66" customFormat="1" x14ac:dyDescent="0.25"/>
    <row r="1350" s="66" customFormat="1" x14ac:dyDescent="0.25"/>
    <row r="1351" s="66" customFormat="1" x14ac:dyDescent="0.25"/>
    <row r="1352" s="66" customFormat="1" x14ac:dyDescent="0.25"/>
    <row r="1353" s="66" customFormat="1" x14ac:dyDescent="0.25"/>
    <row r="1354" s="66" customFormat="1" x14ac:dyDescent="0.25"/>
    <row r="1355" s="66" customFormat="1" x14ac:dyDescent="0.25"/>
    <row r="1356" s="66" customFormat="1" x14ac:dyDescent="0.25"/>
    <row r="1357" s="66" customFormat="1" x14ac:dyDescent="0.25"/>
    <row r="1358" s="66" customFormat="1" x14ac:dyDescent="0.25"/>
    <row r="1359" s="66" customFormat="1" x14ac:dyDescent="0.25"/>
    <row r="1360" s="66" customFormat="1" x14ac:dyDescent="0.25"/>
    <row r="1361" s="66" customFormat="1" x14ac:dyDescent="0.25"/>
    <row r="1362" s="66" customFormat="1" x14ac:dyDescent="0.25"/>
    <row r="1363" s="66" customFormat="1" x14ac:dyDescent="0.25"/>
    <row r="1364" s="66" customFormat="1" x14ac:dyDescent="0.25"/>
    <row r="1365" s="66" customFormat="1" x14ac:dyDescent="0.25"/>
    <row r="1366" s="66" customFormat="1" x14ac:dyDescent="0.25"/>
    <row r="1367" s="66" customFormat="1" x14ac:dyDescent="0.25"/>
    <row r="1368" s="66" customFormat="1" x14ac:dyDescent="0.25"/>
    <row r="1369" s="66" customFormat="1" x14ac:dyDescent="0.25"/>
    <row r="1370" s="66" customFormat="1" x14ac:dyDescent="0.25"/>
    <row r="1371" s="66" customFormat="1" x14ac:dyDescent="0.25"/>
    <row r="1372" s="66" customFormat="1" x14ac:dyDescent="0.25"/>
    <row r="1373" s="66" customFormat="1" x14ac:dyDescent="0.25"/>
    <row r="1374" s="66" customFormat="1" x14ac:dyDescent="0.25"/>
    <row r="1375" s="66" customFormat="1" x14ac:dyDescent="0.25"/>
    <row r="1376" s="66" customFormat="1" x14ac:dyDescent="0.25"/>
    <row r="1377" s="66" customFormat="1" x14ac:dyDescent="0.25"/>
    <row r="1378" s="66" customFormat="1" x14ac:dyDescent="0.25"/>
    <row r="1379" s="66" customFormat="1" x14ac:dyDescent="0.25"/>
    <row r="1380" s="66" customFormat="1" x14ac:dyDescent="0.25"/>
    <row r="1381" s="66" customFormat="1" x14ac:dyDescent="0.25"/>
    <row r="1382" s="66" customFormat="1" x14ac:dyDescent="0.25"/>
    <row r="1383" s="66" customFormat="1" x14ac:dyDescent="0.25"/>
    <row r="1384" s="66" customFormat="1" x14ac:dyDescent="0.25"/>
    <row r="1385" s="66" customFormat="1" x14ac:dyDescent="0.25"/>
    <row r="1386" s="66" customFormat="1" x14ac:dyDescent="0.25"/>
    <row r="1387" s="66" customFormat="1" x14ac:dyDescent="0.25"/>
    <row r="1388" s="66" customFormat="1" x14ac:dyDescent="0.25"/>
    <row r="1389" s="66" customFormat="1" x14ac:dyDescent="0.25"/>
    <row r="1390" s="66" customFormat="1" x14ac:dyDescent="0.25"/>
    <row r="1391" s="66" customFormat="1" x14ac:dyDescent="0.25"/>
    <row r="1392" s="66" customFormat="1" x14ac:dyDescent="0.25"/>
    <row r="1393" s="66" customFormat="1" x14ac:dyDescent="0.25"/>
    <row r="1394" s="66" customFormat="1" x14ac:dyDescent="0.25"/>
    <row r="1395" s="66" customFormat="1" x14ac:dyDescent="0.25"/>
    <row r="1396" s="66" customFormat="1" x14ac:dyDescent="0.25"/>
    <row r="1397" s="66" customFormat="1" x14ac:dyDescent="0.25"/>
    <row r="1398" s="66" customFormat="1" x14ac:dyDescent="0.25"/>
    <row r="1399" s="66" customFormat="1" x14ac:dyDescent="0.25"/>
    <row r="1400" s="66" customFormat="1" x14ac:dyDescent="0.25"/>
    <row r="1401" s="66" customFormat="1" x14ac:dyDescent="0.25"/>
    <row r="1402" s="66" customFormat="1" x14ac:dyDescent="0.25"/>
    <row r="1403" s="66" customFormat="1" x14ac:dyDescent="0.25"/>
    <row r="1404" s="66" customFormat="1" x14ac:dyDescent="0.25"/>
    <row r="1405" s="66" customFormat="1" x14ac:dyDescent="0.25"/>
    <row r="1406" s="66" customFormat="1" x14ac:dyDescent="0.25"/>
    <row r="1407" s="66" customFormat="1" x14ac:dyDescent="0.25"/>
    <row r="1408" s="66" customFormat="1" x14ac:dyDescent="0.25"/>
    <row r="1409" s="66" customFormat="1" x14ac:dyDescent="0.25"/>
    <row r="1410" s="66" customFormat="1" x14ac:dyDescent="0.25"/>
    <row r="1411" s="66" customFormat="1" x14ac:dyDescent="0.25"/>
    <row r="1412" s="66" customFormat="1" x14ac:dyDescent="0.25"/>
    <row r="1413" s="66" customFormat="1" x14ac:dyDescent="0.25"/>
    <row r="1414" s="66" customFormat="1" x14ac:dyDescent="0.25"/>
    <row r="1415" s="66" customFormat="1" x14ac:dyDescent="0.25"/>
    <row r="1416" s="66" customFormat="1" x14ac:dyDescent="0.25"/>
    <row r="1417" s="66" customFormat="1" x14ac:dyDescent="0.25"/>
    <row r="1418" s="66" customFormat="1" x14ac:dyDescent="0.25"/>
    <row r="1419" s="66" customFormat="1" x14ac:dyDescent="0.25"/>
    <row r="1420" s="66" customFormat="1" x14ac:dyDescent="0.25"/>
    <row r="1421" s="66" customFormat="1" x14ac:dyDescent="0.25"/>
    <row r="1422" s="66" customFormat="1" x14ac:dyDescent="0.25"/>
    <row r="1423" s="66" customFormat="1" x14ac:dyDescent="0.25"/>
    <row r="1424" s="66" customFormat="1" x14ac:dyDescent="0.25"/>
    <row r="1425" s="66" customFormat="1" x14ac:dyDescent="0.25"/>
    <row r="1426" s="66" customFormat="1" x14ac:dyDescent="0.25"/>
    <row r="1427" s="66" customFormat="1" x14ac:dyDescent="0.25"/>
    <row r="1428" s="66" customFormat="1" x14ac:dyDescent="0.25"/>
    <row r="1429" s="66" customFormat="1" x14ac:dyDescent="0.25"/>
    <row r="1430" s="66" customFormat="1" x14ac:dyDescent="0.25"/>
    <row r="1431" s="66" customFormat="1" x14ac:dyDescent="0.25"/>
    <row r="1432" s="66" customFormat="1" x14ac:dyDescent="0.25"/>
    <row r="1433" s="66" customFormat="1" x14ac:dyDescent="0.25"/>
    <row r="1434" s="66" customFormat="1" x14ac:dyDescent="0.25"/>
    <row r="1435" s="66" customFormat="1" x14ac:dyDescent="0.25"/>
    <row r="1436" s="66" customFormat="1" x14ac:dyDescent="0.25"/>
    <row r="1437" s="66" customFormat="1" x14ac:dyDescent="0.25"/>
    <row r="1438" s="66" customFormat="1" x14ac:dyDescent="0.25"/>
    <row r="1439" s="66" customFormat="1" x14ac:dyDescent="0.25"/>
    <row r="1440" s="66" customFormat="1" x14ac:dyDescent="0.25"/>
    <row r="1441" s="66" customFormat="1" x14ac:dyDescent="0.25"/>
    <row r="1442" s="66" customFormat="1" x14ac:dyDescent="0.25"/>
    <row r="1443" s="66" customFormat="1" x14ac:dyDescent="0.25"/>
    <row r="1444" s="66" customFormat="1" x14ac:dyDescent="0.25"/>
    <row r="1445" s="66" customFormat="1" x14ac:dyDescent="0.25"/>
    <row r="1446" s="66" customFormat="1" x14ac:dyDescent="0.25"/>
    <row r="1447" s="66" customFormat="1" x14ac:dyDescent="0.25"/>
    <row r="1448" s="66" customFormat="1" x14ac:dyDescent="0.25"/>
    <row r="1449" s="66" customFormat="1" x14ac:dyDescent="0.25"/>
    <row r="1450" s="66" customFormat="1" x14ac:dyDescent="0.25"/>
    <row r="1451" s="66" customFormat="1" x14ac:dyDescent="0.25"/>
    <row r="1452" s="66" customFormat="1" x14ac:dyDescent="0.25"/>
    <row r="1453" s="66" customFormat="1" x14ac:dyDescent="0.25"/>
    <row r="1454" s="66" customFormat="1" x14ac:dyDescent="0.25"/>
    <row r="1455" s="66" customFormat="1" x14ac:dyDescent="0.25"/>
    <row r="1456" s="66" customFormat="1" x14ac:dyDescent="0.25"/>
    <row r="1457" s="66" customFormat="1" x14ac:dyDescent="0.25"/>
    <row r="1458" s="66" customFormat="1" x14ac:dyDescent="0.25"/>
    <row r="1459" s="66" customFormat="1" x14ac:dyDescent="0.25"/>
    <row r="1460" s="66" customFormat="1" x14ac:dyDescent="0.25"/>
    <row r="1461" s="66" customFormat="1" x14ac:dyDescent="0.25"/>
    <row r="1462" s="66" customFormat="1" x14ac:dyDescent="0.25"/>
    <row r="1463" s="66" customFormat="1" x14ac:dyDescent="0.25"/>
    <row r="1464" s="66" customFormat="1" x14ac:dyDescent="0.25"/>
    <row r="1465" s="66" customFormat="1" x14ac:dyDescent="0.25"/>
    <row r="1466" s="66" customFormat="1" x14ac:dyDescent="0.25"/>
    <row r="1467" s="66" customFormat="1" x14ac:dyDescent="0.25"/>
    <row r="1468" s="66" customFormat="1" x14ac:dyDescent="0.25"/>
    <row r="1469" s="66" customFormat="1" x14ac:dyDescent="0.25"/>
    <row r="1470" s="66" customFormat="1" x14ac:dyDescent="0.25"/>
    <row r="1471" s="66" customFormat="1" x14ac:dyDescent="0.25"/>
    <row r="1472" s="66" customFormat="1" x14ac:dyDescent="0.25"/>
    <row r="1473" s="66" customFormat="1" x14ac:dyDescent="0.25"/>
    <row r="1474" s="66" customFormat="1" x14ac:dyDescent="0.25"/>
    <row r="1475" s="66" customFormat="1" x14ac:dyDescent="0.25"/>
    <row r="1476" s="66" customFormat="1" x14ac:dyDescent="0.25"/>
    <row r="1477" s="66" customFormat="1" x14ac:dyDescent="0.25"/>
    <row r="1478" s="66" customFormat="1" x14ac:dyDescent="0.25"/>
    <row r="1479" s="66" customFormat="1" x14ac:dyDescent="0.25"/>
    <row r="1480" s="66" customFormat="1" x14ac:dyDescent="0.25"/>
    <row r="1481" s="66" customFormat="1" x14ac:dyDescent="0.25"/>
    <row r="1482" s="66" customFormat="1" x14ac:dyDescent="0.25"/>
    <row r="1483" s="66" customFormat="1" x14ac:dyDescent="0.25"/>
    <row r="1484" s="66" customFormat="1" x14ac:dyDescent="0.25"/>
    <row r="1485" s="66" customFormat="1" x14ac:dyDescent="0.25"/>
    <row r="1486" s="66" customFormat="1" x14ac:dyDescent="0.25"/>
    <row r="1487" s="66" customFormat="1" x14ac:dyDescent="0.25"/>
    <row r="1488" s="66" customFormat="1" x14ac:dyDescent="0.25"/>
    <row r="1489" s="66" customFormat="1" x14ac:dyDescent="0.25"/>
    <row r="1490" s="66" customFormat="1" x14ac:dyDescent="0.25"/>
    <row r="1491" s="66" customFormat="1" x14ac:dyDescent="0.25"/>
    <row r="1492" s="66" customFormat="1" x14ac:dyDescent="0.25"/>
    <row r="1493" s="66" customFormat="1" x14ac:dyDescent="0.25"/>
    <row r="1494" s="66" customFormat="1" x14ac:dyDescent="0.25"/>
    <row r="1495" s="66" customFormat="1" x14ac:dyDescent="0.25"/>
    <row r="1496" s="66" customFormat="1" x14ac:dyDescent="0.25"/>
    <row r="1497" s="66" customFormat="1" x14ac:dyDescent="0.25"/>
    <row r="1498" s="66" customFormat="1" x14ac:dyDescent="0.25"/>
    <row r="1499" s="66" customFormat="1" x14ac:dyDescent="0.25"/>
    <row r="1500" s="66" customFormat="1" x14ac:dyDescent="0.25"/>
    <row r="1501" s="66" customFormat="1" x14ac:dyDescent="0.25"/>
    <row r="1502" s="66" customFormat="1" x14ac:dyDescent="0.25"/>
    <row r="1503" s="66" customFormat="1" x14ac:dyDescent="0.25"/>
    <row r="1504" s="66" customFormat="1" x14ac:dyDescent="0.25"/>
    <row r="1505" s="66" customFormat="1" x14ac:dyDescent="0.25"/>
    <row r="1506" s="66" customFormat="1" x14ac:dyDescent="0.25"/>
    <row r="1507" s="66" customFormat="1" x14ac:dyDescent="0.25"/>
    <row r="1508" s="66" customFormat="1" x14ac:dyDescent="0.25"/>
    <row r="1509" s="66" customFormat="1" x14ac:dyDescent="0.25"/>
    <row r="1510" s="66" customFormat="1" x14ac:dyDescent="0.25"/>
    <row r="1511" s="66" customFormat="1" x14ac:dyDescent="0.25"/>
    <row r="1512" s="66" customFormat="1" x14ac:dyDescent="0.25"/>
    <row r="1513" s="66" customFormat="1" x14ac:dyDescent="0.25"/>
    <row r="1514" s="66" customFormat="1" x14ac:dyDescent="0.25"/>
    <row r="1515" s="66" customFormat="1" x14ac:dyDescent="0.25"/>
    <row r="1516" s="66" customFormat="1" x14ac:dyDescent="0.25"/>
    <row r="1517" s="66" customFormat="1" x14ac:dyDescent="0.25"/>
    <row r="1518" s="66" customFormat="1" x14ac:dyDescent="0.25"/>
    <row r="1519" s="66" customFormat="1" x14ac:dyDescent="0.25"/>
    <row r="1520" s="66" customFormat="1" x14ac:dyDescent="0.25"/>
    <row r="1521" s="66" customFormat="1" x14ac:dyDescent="0.25"/>
    <row r="1522" s="66" customFormat="1" x14ac:dyDescent="0.25"/>
    <row r="1523" s="66" customFormat="1" x14ac:dyDescent="0.25"/>
    <row r="1524" s="66" customFormat="1" x14ac:dyDescent="0.25"/>
    <row r="1525" s="66" customFormat="1" x14ac:dyDescent="0.25"/>
    <row r="1526" s="66" customFormat="1" x14ac:dyDescent="0.25"/>
    <row r="1527" s="66" customFormat="1" x14ac:dyDescent="0.25"/>
    <row r="1528" s="66" customFormat="1" x14ac:dyDescent="0.25"/>
    <row r="1529" s="66" customFormat="1" x14ac:dyDescent="0.25"/>
    <row r="1530" s="66" customFormat="1" x14ac:dyDescent="0.25"/>
    <row r="1531" s="66" customFormat="1" x14ac:dyDescent="0.25"/>
    <row r="1532" s="66" customFormat="1" x14ac:dyDescent="0.25"/>
    <row r="1533" s="66" customFormat="1" x14ac:dyDescent="0.25"/>
    <row r="1534" s="66" customFormat="1" x14ac:dyDescent="0.25"/>
    <row r="1535" s="66" customFormat="1" x14ac:dyDescent="0.25"/>
    <row r="1536" s="66" customFormat="1" x14ac:dyDescent="0.25"/>
    <row r="1537" s="66" customFormat="1" x14ac:dyDescent="0.25"/>
    <row r="1538" s="66" customFormat="1" x14ac:dyDescent="0.25"/>
    <row r="1539" s="66" customFormat="1" x14ac:dyDescent="0.25"/>
    <row r="1540" s="66" customFormat="1" x14ac:dyDescent="0.25"/>
    <row r="1541" s="66" customFormat="1" x14ac:dyDescent="0.25"/>
    <row r="1542" s="66" customFormat="1" x14ac:dyDescent="0.25"/>
    <row r="1543" s="66" customFormat="1" x14ac:dyDescent="0.25"/>
    <row r="1544" s="66" customFormat="1" x14ac:dyDescent="0.25"/>
    <row r="1545" s="66" customFormat="1" x14ac:dyDescent="0.25"/>
    <row r="1546" s="66" customFormat="1" x14ac:dyDescent="0.25"/>
    <row r="1547" s="66" customFormat="1" x14ac:dyDescent="0.25"/>
    <row r="1548" s="66" customFormat="1" x14ac:dyDescent="0.25"/>
    <row r="1549" s="66" customFormat="1" x14ac:dyDescent="0.25"/>
    <row r="1550" s="66" customFormat="1" x14ac:dyDescent="0.25"/>
    <row r="1551" s="66" customFormat="1" x14ac:dyDescent="0.25"/>
    <row r="1552" s="66" customFormat="1" x14ac:dyDescent="0.25"/>
    <row r="1553" s="66" customFormat="1" x14ac:dyDescent="0.25"/>
    <row r="1554" s="66" customFormat="1" x14ac:dyDescent="0.25"/>
    <row r="1555" s="66" customFormat="1" x14ac:dyDescent="0.25"/>
    <row r="1556" s="66" customFormat="1" x14ac:dyDescent="0.25"/>
    <row r="1557" s="66" customFormat="1" x14ac:dyDescent="0.25"/>
    <row r="1558" s="66" customFormat="1" x14ac:dyDescent="0.25"/>
    <row r="1559" s="66" customFormat="1" x14ac:dyDescent="0.25"/>
    <row r="1560" s="66" customFormat="1" x14ac:dyDescent="0.25"/>
    <row r="1561" s="66" customFormat="1" x14ac:dyDescent="0.25"/>
    <row r="1562" s="66" customFormat="1" x14ac:dyDescent="0.25"/>
    <row r="1563" s="66" customFormat="1" x14ac:dyDescent="0.25"/>
    <row r="1564" s="66" customFormat="1" x14ac:dyDescent="0.25"/>
    <row r="1565" s="66" customFormat="1" x14ac:dyDescent="0.25"/>
    <row r="1566" s="66" customFormat="1" x14ac:dyDescent="0.25"/>
    <row r="1567" s="66" customFormat="1" x14ac:dyDescent="0.25"/>
    <row r="1568" s="66" customFormat="1" x14ac:dyDescent="0.25"/>
    <row r="1569" s="66" customFormat="1" x14ac:dyDescent="0.25"/>
    <row r="1570" s="66" customFormat="1" x14ac:dyDescent="0.25"/>
    <row r="1571" s="66" customFormat="1" x14ac:dyDescent="0.25"/>
    <row r="1572" s="66" customFormat="1" x14ac:dyDescent="0.25"/>
    <row r="1573" s="66" customFormat="1" x14ac:dyDescent="0.25"/>
    <row r="1574" s="66" customFormat="1" x14ac:dyDescent="0.25"/>
    <row r="1575" s="66" customFormat="1" x14ac:dyDescent="0.25"/>
    <row r="1576" s="66" customFormat="1" x14ac:dyDescent="0.25"/>
    <row r="1577" s="66" customFormat="1" x14ac:dyDescent="0.25"/>
    <row r="1578" s="66" customFormat="1" x14ac:dyDescent="0.25"/>
    <row r="1579" s="66" customFormat="1" x14ac:dyDescent="0.25"/>
    <row r="1580" s="66" customFormat="1" x14ac:dyDescent="0.25"/>
    <row r="1581" s="66" customFormat="1" x14ac:dyDescent="0.25"/>
    <row r="1582" s="66" customFormat="1" x14ac:dyDescent="0.25"/>
    <row r="1583" s="66" customFormat="1" x14ac:dyDescent="0.25"/>
    <row r="1584" s="66" customFormat="1" x14ac:dyDescent="0.25"/>
    <row r="1585" s="66" customFormat="1" x14ac:dyDescent="0.25"/>
    <row r="1586" s="66" customFormat="1" x14ac:dyDescent="0.25"/>
    <row r="1587" s="66" customFormat="1" x14ac:dyDescent="0.25"/>
    <row r="1588" s="66" customFormat="1" x14ac:dyDescent="0.25"/>
    <row r="1589" s="66" customFormat="1" x14ac:dyDescent="0.25"/>
    <row r="1590" s="66" customFormat="1" x14ac:dyDescent="0.25"/>
    <row r="1591" s="66" customFormat="1" x14ac:dyDescent="0.25"/>
    <row r="1592" s="66" customFormat="1" x14ac:dyDescent="0.25"/>
    <row r="1593" s="66" customFormat="1" x14ac:dyDescent="0.25"/>
    <row r="1594" s="66" customFormat="1" x14ac:dyDescent="0.25"/>
    <row r="1595" s="66" customFormat="1" x14ac:dyDescent="0.25"/>
    <row r="1596" s="66" customFormat="1" x14ac:dyDescent="0.25"/>
    <row r="1597" s="66" customFormat="1" x14ac:dyDescent="0.25"/>
    <row r="1598" s="66" customFormat="1" x14ac:dyDescent="0.25"/>
    <row r="1599" s="66" customFormat="1" x14ac:dyDescent="0.25"/>
    <row r="1600" s="66" customFormat="1" x14ac:dyDescent="0.25"/>
    <row r="1601" s="66" customFormat="1" x14ac:dyDescent="0.25"/>
    <row r="1602" s="66" customFormat="1" x14ac:dyDescent="0.25"/>
    <row r="1603" s="66" customFormat="1" x14ac:dyDescent="0.25"/>
    <row r="1604" s="66" customFormat="1" x14ac:dyDescent="0.25"/>
    <row r="1605" s="66" customFormat="1" x14ac:dyDescent="0.25"/>
    <row r="1606" s="66" customFormat="1" x14ac:dyDescent="0.25"/>
    <row r="1607" s="66" customFormat="1" x14ac:dyDescent="0.25"/>
    <row r="1608" s="66" customFormat="1" x14ac:dyDescent="0.25"/>
    <row r="1609" s="66" customFormat="1" x14ac:dyDescent="0.25"/>
    <row r="1610" s="66" customFormat="1" x14ac:dyDescent="0.25"/>
    <row r="1611" s="66" customFormat="1" x14ac:dyDescent="0.25"/>
    <row r="1612" s="66" customFormat="1" x14ac:dyDescent="0.25"/>
    <row r="1613" s="66" customFormat="1" x14ac:dyDescent="0.25"/>
    <row r="1614" s="66" customFormat="1" x14ac:dyDescent="0.25"/>
    <row r="1615" s="66" customFormat="1" x14ac:dyDescent="0.25"/>
    <row r="1616" s="66" customFormat="1" x14ac:dyDescent="0.25"/>
    <row r="1617" s="66" customFormat="1" x14ac:dyDescent="0.25"/>
    <row r="1618" s="66" customFormat="1" x14ac:dyDescent="0.25"/>
    <row r="1619" s="66" customFormat="1" x14ac:dyDescent="0.25"/>
    <row r="1620" s="66" customFormat="1" x14ac:dyDescent="0.25"/>
    <row r="1621" s="66" customFormat="1" x14ac:dyDescent="0.25"/>
    <row r="1622" s="66" customFormat="1" x14ac:dyDescent="0.25"/>
    <row r="1623" s="66" customFormat="1" x14ac:dyDescent="0.25"/>
    <row r="1624" s="66" customFormat="1" x14ac:dyDescent="0.25"/>
    <row r="1625" s="66" customFormat="1" x14ac:dyDescent="0.25"/>
    <row r="1626" s="66" customFormat="1" x14ac:dyDescent="0.25"/>
    <row r="1627" s="66" customFormat="1" x14ac:dyDescent="0.25"/>
    <row r="1628" s="66" customFormat="1" x14ac:dyDescent="0.25"/>
    <row r="1629" s="66" customFormat="1" x14ac:dyDescent="0.25"/>
    <row r="1630" s="66" customFormat="1" x14ac:dyDescent="0.25"/>
    <row r="1631" s="66" customFormat="1" x14ac:dyDescent="0.25"/>
    <row r="1632" s="66" customFormat="1" x14ac:dyDescent="0.25"/>
    <row r="1633" s="66" customFormat="1" x14ac:dyDescent="0.25"/>
    <row r="1634" s="66" customFormat="1" x14ac:dyDescent="0.25"/>
    <row r="1635" s="66" customFormat="1" x14ac:dyDescent="0.25"/>
    <row r="1636" s="66" customFormat="1" x14ac:dyDescent="0.25"/>
    <row r="1637" s="66" customFormat="1" x14ac:dyDescent="0.25"/>
    <row r="1638" s="66" customFormat="1" x14ac:dyDescent="0.25"/>
    <row r="1639" s="66" customFormat="1" x14ac:dyDescent="0.25"/>
    <row r="1640" s="66" customFormat="1" x14ac:dyDescent="0.25"/>
    <row r="1641" s="66" customFormat="1" x14ac:dyDescent="0.25"/>
    <row r="1642" s="66" customFormat="1" x14ac:dyDescent="0.25"/>
    <row r="1643" s="66" customFormat="1" x14ac:dyDescent="0.25"/>
    <row r="1644" s="66" customFormat="1" x14ac:dyDescent="0.25"/>
    <row r="1645" s="66" customFormat="1" x14ac:dyDescent="0.25"/>
    <row r="1646" s="66" customFormat="1" x14ac:dyDescent="0.25"/>
    <row r="1647" s="66" customFormat="1" x14ac:dyDescent="0.25"/>
    <row r="1648" s="66" customFormat="1" x14ac:dyDescent="0.25"/>
    <row r="1649" s="66" customFormat="1" x14ac:dyDescent="0.25"/>
    <row r="1650" s="66" customFormat="1" x14ac:dyDescent="0.25"/>
    <row r="1651" s="66" customFormat="1" x14ac:dyDescent="0.25"/>
    <row r="1652" s="66" customFormat="1" x14ac:dyDescent="0.25"/>
    <row r="1653" s="66" customFormat="1" x14ac:dyDescent="0.25"/>
    <row r="1654" s="66" customFormat="1" x14ac:dyDescent="0.25"/>
    <row r="1655" s="66" customFormat="1" x14ac:dyDescent="0.25"/>
    <row r="1656" s="66" customFormat="1" x14ac:dyDescent="0.25"/>
    <row r="1657" s="66" customFormat="1" x14ac:dyDescent="0.25"/>
    <row r="1658" s="66" customFormat="1" x14ac:dyDescent="0.25"/>
    <row r="1659" s="66" customFormat="1" x14ac:dyDescent="0.25"/>
    <row r="1660" s="66" customFormat="1" x14ac:dyDescent="0.25"/>
    <row r="1661" s="66" customFormat="1" x14ac:dyDescent="0.25"/>
    <row r="1662" s="66" customFormat="1" x14ac:dyDescent="0.25"/>
    <row r="1663" s="66" customFormat="1" x14ac:dyDescent="0.25"/>
    <row r="1664" s="66" customFormat="1" x14ac:dyDescent="0.25"/>
    <row r="1665" s="66" customFormat="1" x14ac:dyDescent="0.25"/>
    <row r="1666" s="66" customFormat="1" x14ac:dyDescent="0.25"/>
    <row r="1667" s="66" customFormat="1" x14ac:dyDescent="0.25"/>
    <row r="1668" s="66" customFormat="1" x14ac:dyDescent="0.25"/>
    <row r="1669" s="66" customFormat="1" x14ac:dyDescent="0.25"/>
    <row r="1670" s="66" customFormat="1" x14ac:dyDescent="0.25"/>
    <row r="1671" s="66" customFormat="1" x14ac:dyDescent="0.25"/>
    <row r="1672" s="66" customFormat="1" x14ac:dyDescent="0.25"/>
    <row r="1673" s="66" customFormat="1" x14ac:dyDescent="0.25"/>
    <row r="1674" s="66" customFormat="1" x14ac:dyDescent="0.25"/>
    <row r="1675" s="66" customFormat="1" x14ac:dyDescent="0.25"/>
    <row r="1676" s="66" customFormat="1" x14ac:dyDescent="0.25"/>
    <row r="1677" s="66" customFormat="1" x14ac:dyDescent="0.25"/>
    <row r="1678" s="66" customFormat="1" x14ac:dyDescent="0.25"/>
    <row r="1679" s="66" customFormat="1" x14ac:dyDescent="0.25"/>
    <row r="1680" s="66" customFormat="1" x14ac:dyDescent="0.25"/>
    <row r="1681" s="66" customFormat="1" x14ac:dyDescent="0.25"/>
    <row r="1682" s="66" customFormat="1" x14ac:dyDescent="0.25"/>
    <row r="1683" s="66" customFormat="1" x14ac:dyDescent="0.25"/>
    <row r="1684" s="66" customFormat="1" x14ac:dyDescent="0.25"/>
    <row r="1685" s="66" customFormat="1" x14ac:dyDescent="0.25"/>
    <row r="1686" s="66" customFormat="1" x14ac:dyDescent="0.25"/>
    <row r="1687" s="66" customFormat="1" x14ac:dyDescent="0.25"/>
    <row r="1688" s="66" customFormat="1" x14ac:dyDescent="0.25"/>
    <row r="1689" s="66" customFormat="1" x14ac:dyDescent="0.25"/>
    <row r="1690" s="66" customFormat="1" x14ac:dyDescent="0.25"/>
    <row r="1691" s="66" customFormat="1" x14ac:dyDescent="0.25"/>
    <row r="1692" s="66" customFormat="1" x14ac:dyDescent="0.25"/>
    <row r="1693" s="66" customFormat="1" x14ac:dyDescent="0.25"/>
    <row r="1694" s="66" customFormat="1" x14ac:dyDescent="0.25"/>
    <row r="1695" s="66" customFormat="1" x14ac:dyDescent="0.25"/>
    <row r="1696" s="66" customFormat="1" x14ac:dyDescent="0.25"/>
    <row r="1697" s="66" customFormat="1" x14ac:dyDescent="0.25"/>
    <row r="1698" s="66" customFormat="1" x14ac:dyDescent="0.25"/>
    <row r="1699" s="66" customFormat="1" x14ac:dyDescent="0.25"/>
    <row r="1700" s="66" customFormat="1" x14ac:dyDescent="0.25"/>
    <row r="1701" s="66" customFormat="1" x14ac:dyDescent="0.25"/>
    <row r="1702" s="66" customFormat="1" x14ac:dyDescent="0.25"/>
    <row r="1703" s="66" customFormat="1" x14ac:dyDescent="0.25"/>
    <row r="1704" s="66" customFormat="1" x14ac:dyDescent="0.25"/>
    <row r="1705" s="66" customFormat="1" x14ac:dyDescent="0.25"/>
    <row r="1706" s="66" customFormat="1" x14ac:dyDescent="0.25"/>
    <row r="1707" s="66" customFormat="1" x14ac:dyDescent="0.25"/>
    <row r="1708" s="66" customFormat="1" x14ac:dyDescent="0.25"/>
    <row r="1709" s="66" customFormat="1" x14ac:dyDescent="0.25"/>
    <row r="1710" s="66" customFormat="1" x14ac:dyDescent="0.25"/>
    <row r="1711" s="66" customFormat="1" x14ac:dyDescent="0.25"/>
    <row r="1712" s="66" customFormat="1" x14ac:dyDescent="0.25"/>
    <row r="1713" s="66" customFormat="1" x14ac:dyDescent="0.25"/>
    <row r="1714" s="66" customFormat="1" x14ac:dyDescent="0.25"/>
    <row r="1715" s="66" customFormat="1" x14ac:dyDescent="0.25"/>
    <row r="1716" s="66" customFormat="1" x14ac:dyDescent="0.25"/>
    <row r="1717" s="66" customFormat="1" x14ac:dyDescent="0.25"/>
    <row r="1718" s="66" customFormat="1" x14ac:dyDescent="0.25"/>
    <row r="1719" s="66" customFormat="1" x14ac:dyDescent="0.25"/>
    <row r="1720" s="66" customFormat="1" x14ac:dyDescent="0.25"/>
    <row r="1721" s="66" customFormat="1" x14ac:dyDescent="0.25"/>
    <row r="1722" s="66" customFormat="1" x14ac:dyDescent="0.25"/>
    <row r="1723" s="66" customFormat="1" x14ac:dyDescent="0.25"/>
    <row r="1724" s="66" customFormat="1" x14ac:dyDescent="0.25"/>
    <row r="1725" s="66" customFormat="1" x14ac:dyDescent="0.25"/>
    <row r="1726" s="66" customFormat="1" x14ac:dyDescent="0.25"/>
    <row r="1727" s="66" customFormat="1" x14ac:dyDescent="0.25"/>
    <row r="1728" s="66" customFormat="1" x14ac:dyDescent="0.25"/>
    <row r="1729" s="66" customFormat="1" x14ac:dyDescent="0.25"/>
    <row r="1730" s="66" customFormat="1" x14ac:dyDescent="0.25"/>
    <row r="1731" s="66" customFormat="1" x14ac:dyDescent="0.25"/>
    <row r="1732" s="66" customFormat="1" x14ac:dyDescent="0.25"/>
    <row r="1733" s="66" customFormat="1" x14ac:dyDescent="0.25"/>
    <row r="1734" s="66" customFormat="1" x14ac:dyDescent="0.25"/>
    <row r="1735" s="66" customFormat="1" x14ac:dyDescent="0.25"/>
    <row r="1736" s="66" customFormat="1" x14ac:dyDescent="0.25"/>
    <row r="1737" s="66" customFormat="1" x14ac:dyDescent="0.25"/>
    <row r="1738" s="66" customFormat="1" x14ac:dyDescent="0.25"/>
    <row r="1739" s="66" customFormat="1" x14ac:dyDescent="0.25"/>
    <row r="1740" s="66" customFormat="1" x14ac:dyDescent="0.25"/>
    <row r="1741" s="66" customFormat="1" x14ac:dyDescent="0.25"/>
    <row r="1742" s="66" customFormat="1" x14ac:dyDescent="0.25"/>
    <row r="1743" s="66" customFormat="1" x14ac:dyDescent="0.25"/>
    <row r="1744" s="66" customFormat="1" x14ac:dyDescent="0.25"/>
    <row r="1745" s="66" customFormat="1" x14ac:dyDescent="0.25"/>
    <row r="1746" s="66" customFormat="1" x14ac:dyDescent="0.25"/>
    <row r="1747" s="66" customFormat="1" x14ac:dyDescent="0.25"/>
    <row r="1748" s="66" customFormat="1" x14ac:dyDescent="0.25"/>
    <row r="1749" s="66" customFormat="1" x14ac:dyDescent="0.25"/>
    <row r="1750" s="66" customFormat="1" x14ac:dyDescent="0.25"/>
    <row r="1751" s="66" customFormat="1" x14ac:dyDescent="0.25"/>
    <row r="1752" s="66" customFormat="1" x14ac:dyDescent="0.25"/>
    <row r="1753" s="66" customFormat="1" x14ac:dyDescent="0.25"/>
    <row r="1754" s="66" customFormat="1" x14ac:dyDescent="0.25"/>
    <row r="1755" s="66" customFormat="1" x14ac:dyDescent="0.25"/>
    <row r="1756" s="66" customFormat="1" x14ac:dyDescent="0.25"/>
    <row r="1757" s="66" customFormat="1" x14ac:dyDescent="0.25"/>
    <row r="1758" s="66" customFormat="1" x14ac:dyDescent="0.25"/>
    <row r="1759" s="66" customFormat="1" x14ac:dyDescent="0.25"/>
    <row r="1760" s="66" customFormat="1" x14ac:dyDescent="0.25"/>
    <row r="1761" s="66" customFormat="1" x14ac:dyDescent="0.25"/>
    <row r="1762" s="66" customFormat="1" x14ac:dyDescent="0.25"/>
    <row r="1763" s="66" customFormat="1" x14ac:dyDescent="0.25"/>
    <row r="1764" s="66" customFormat="1" x14ac:dyDescent="0.25"/>
    <row r="1765" s="66" customFormat="1" x14ac:dyDescent="0.25"/>
    <row r="1766" s="66" customFormat="1" x14ac:dyDescent="0.25"/>
    <row r="1767" s="66" customFormat="1" x14ac:dyDescent="0.25"/>
    <row r="1768" s="66" customFormat="1" x14ac:dyDescent="0.25"/>
    <row r="1769" s="66" customFormat="1" x14ac:dyDescent="0.25"/>
    <row r="1770" s="66" customFormat="1" x14ac:dyDescent="0.25"/>
    <row r="1771" s="66" customFormat="1" x14ac:dyDescent="0.25"/>
    <row r="1772" s="66" customFormat="1" x14ac:dyDescent="0.25"/>
    <row r="1773" s="66" customFormat="1" x14ac:dyDescent="0.25"/>
    <row r="1774" s="66" customFormat="1" x14ac:dyDescent="0.25"/>
    <row r="1775" s="66" customFormat="1" x14ac:dyDescent="0.25"/>
    <row r="1776" s="66" customFormat="1" x14ac:dyDescent="0.25"/>
    <row r="1777" s="66" customFormat="1" x14ac:dyDescent="0.25"/>
    <row r="1778" s="66" customFormat="1" x14ac:dyDescent="0.25"/>
    <row r="1779" s="66" customFormat="1" x14ac:dyDescent="0.25"/>
    <row r="1780" s="66" customFormat="1" x14ac:dyDescent="0.25"/>
    <row r="1781" s="66" customFormat="1" x14ac:dyDescent="0.25"/>
    <row r="1782" s="66" customFormat="1" x14ac:dyDescent="0.25"/>
    <row r="1783" s="66" customFormat="1" x14ac:dyDescent="0.25"/>
    <row r="1784" s="66" customFormat="1" x14ac:dyDescent="0.25"/>
    <row r="1785" s="66" customFormat="1" x14ac:dyDescent="0.25"/>
    <row r="1786" s="66" customFormat="1" x14ac:dyDescent="0.25"/>
    <row r="1787" s="66" customFormat="1" x14ac:dyDescent="0.25"/>
    <row r="1788" s="66" customFormat="1" x14ac:dyDescent="0.25"/>
    <row r="1789" s="66" customFormat="1" x14ac:dyDescent="0.25"/>
    <row r="1790" s="66" customFormat="1" x14ac:dyDescent="0.25"/>
    <row r="1791" s="66" customFormat="1" x14ac:dyDescent="0.25"/>
    <row r="1792" s="66" customFormat="1" x14ac:dyDescent="0.25"/>
    <row r="1793" s="66" customFormat="1" x14ac:dyDescent="0.25"/>
    <row r="1794" s="66" customFormat="1" x14ac:dyDescent="0.25"/>
    <row r="1795" s="66" customFormat="1" x14ac:dyDescent="0.25"/>
    <row r="1796" s="66" customFormat="1" x14ac:dyDescent="0.25"/>
    <row r="1797" s="66" customFormat="1" x14ac:dyDescent="0.25"/>
    <row r="1798" s="66" customFormat="1" x14ac:dyDescent="0.25"/>
    <row r="1799" s="66" customFormat="1" x14ac:dyDescent="0.25"/>
    <row r="1800" s="66" customFormat="1" x14ac:dyDescent="0.25"/>
    <row r="1801" s="66" customFormat="1" x14ac:dyDescent="0.25"/>
    <row r="1802" s="66" customFormat="1" x14ac:dyDescent="0.25"/>
    <row r="1803" s="66" customFormat="1" x14ac:dyDescent="0.25"/>
    <row r="1804" s="66" customFormat="1" x14ac:dyDescent="0.25"/>
    <row r="1805" s="66" customFormat="1" x14ac:dyDescent="0.25"/>
    <row r="1806" s="66" customFormat="1" x14ac:dyDescent="0.25"/>
    <row r="1807" s="66" customFormat="1" x14ac:dyDescent="0.25"/>
    <row r="1808" s="66" customFormat="1" x14ac:dyDescent="0.25"/>
    <row r="1809" s="66" customFormat="1" x14ac:dyDescent="0.25"/>
    <row r="1810" s="66" customFormat="1" x14ac:dyDescent="0.25"/>
    <row r="1811" s="66" customFormat="1" x14ac:dyDescent="0.25"/>
    <row r="1812" s="66" customFormat="1" x14ac:dyDescent="0.25"/>
    <row r="1813" s="66" customFormat="1" x14ac:dyDescent="0.25"/>
    <row r="1814" s="66" customFormat="1" x14ac:dyDescent="0.25"/>
    <row r="1815" s="66" customFormat="1" x14ac:dyDescent="0.25"/>
    <row r="1816" s="66" customFormat="1" x14ac:dyDescent="0.25"/>
    <row r="1817" s="66" customFormat="1" x14ac:dyDescent="0.25"/>
    <row r="1818" s="66" customFormat="1" x14ac:dyDescent="0.25"/>
    <row r="1819" s="66" customFormat="1" x14ac:dyDescent="0.25"/>
    <row r="1820" s="66" customFormat="1" x14ac:dyDescent="0.25"/>
    <row r="1821" s="66" customFormat="1" x14ac:dyDescent="0.25"/>
    <row r="1822" s="66" customFormat="1" x14ac:dyDescent="0.25"/>
    <row r="1823" s="66" customFormat="1" x14ac:dyDescent="0.25"/>
    <row r="1824" s="66" customFormat="1" x14ac:dyDescent="0.25"/>
    <row r="1825" s="66" customFormat="1" x14ac:dyDescent="0.25"/>
    <row r="1826" s="66" customFormat="1" x14ac:dyDescent="0.25"/>
    <row r="1827" s="66" customFormat="1" x14ac:dyDescent="0.25"/>
    <row r="1828" s="66" customFormat="1" x14ac:dyDescent="0.25"/>
    <row r="1829" s="66" customFormat="1" x14ac:dyDescent="0.25"/>
    <row r="1830" s="66" customFormat="1" x14ac:dyDescent="0.25"/>
    <row r="1831" s="66" customFormat="1" x14ac:dyDescent="0.25"/>
    <row r="1832" s="66" customFormat="1" x14ac:dyDescent="0.25"/>
    <row r="1833" s="66" customFormat="1" x14ac:dyDescent="0.25"/>
    <row r="1834" s="66" customFormat="1" x14ac:dyDescent="0.25"/>
    <row r="1835" s="66" customFormat="1" x14ac:dyDescent="0.25"/>
    <row r="1836" s="66" customFormat="1" x14ac:dyDescent="0.25"/>
    <row r="1837" s="66" customFormat="1" x14ac:dyDescent="0.25"/>
    <row r="1838" s="66" customFormat="1" x14ac:dyDescent="0.25"/>
    <row r="1839" s="66" customFormat="1" x14ac:dyDescent="0.25"/>
    <row r="1840" s="66" customFormat="1" x14ac:dyDescent="0.25"/>
    <row r="1841" s="66" customFormat="1" x14ac:dyDescent="0.25"/>
    <row r="1842" s="66" customFormat="1" x14ac:dyDescent="0.25"/>
    <row r="1843" s="66" customFormat="1" x14ac:dyDescent="0.25"/>
    <row r="1844" s="66" customFormat="1" x14ac:dyDescent="0.25"/>
    <row r="1845" s="66" customFormat="1" x14ac:dyDescent="0.25"/>
    <row r="1846" s="66" customFormat="1" x14ac:dyDescent="0.25"/>
    <row r="1847" s="66" customFormat="1" x14ac:dyDescent="0.25"/>
    <row r="1848" s="66" customFormat="1" x14ac:dyDescent="0.25"/>
    <row r="1849" s="66" customFormat="1" x14ac:dyDescent="0.25"/>
    <row r="1850" s="66" customFormat="1" x14ac:dyDescent="0.25"/>
    <row r="1851" s="66" customFormat="1" x14ac:dyDescent="0.25"/>
    <row r="1852" s="66" customFormat="1" x14ac:dyDescent="0.25"/>
    <row r="1853" s="66" customFormat="1" x14ac:dyDescent="0.25"/>
    <row r="1854" s="66" customFormat="1" x14ac:dyDescent="0.25"/>
    <row r="1855" s="66" customFormat="1" x14ac:dyDescent="0.25"/>
    <row r="1856" s="66" customFormat="1" x14ac:dyDescent="0.25"/>
    <row r="1857" s="66" customFormat="1" x14ac:dyDescent="0.25"/>
    <row r="1858" s="66" customFormat="1" x14ac:dyDescent="0.25"/>
    <row r="1859" s="66" customFormat="1" x14ac:dyDescent="0.25"/>
    <row r="1860" s="66" customFormat="1" x14ac:dyDescent="0.25"/>
    <row r="1861" s="66" customFormat="1" x14ac:dyDescent="0.25"/>
    <row r="1862" s="66" customFormat="1" x14ac:dyDescent="0.25"/>
    <row r="1863" s="66" customFormat="1" x14ac:dyDescent="0.25"/>
    <row r="1864" s="66" customFormat="1" x14ac:dyDescent="0.25"/>
    <row r="1865" s="66" customFormat="1" x14ac:dyDescent="0.25"/>
    <row r="1866" s="66" customFormat="1" x14ac:dyDescent="0.25"/>
    <row r="1867" s="66" customFormat="1" x14ac:dyDescent="0.25"/>
    <row r="1868" s="66" customFormat="1" x14ac:dyDescent="0.25"/>
    <row r="1869" s="66" customFormat="1" x14ac:dyDescent="0.25"/>
    <row r="1870" s="66" customFormat="1" x14ac:dyDescent="0.25"/>
    <row r="1871" s="66" customFormat="1" x14ac:dyDescent="0.25"/>
    <row r="1872" s="66" customFormat="1" x14ac:dyDescent="0.25"/>
    <row r="1873" s="66" customFormat="1" x14ac:dyDescent="0.25"/>
    <row r="1874" s="66" customFormat="1" x14ac:dyDescent="0.25"/>
    <row r="1875" s="66" customFormat="1" x14ac:dyDescent="0.25"/>
    <row r="1876" s="66" customFormat="1" x14ac:dyDescent="0.25"/>
    <row r="1877" s="66" customFormat="1" x14ac:dyDescent="0.25"/>
    <row r="1878" s="66" customFormat="1" x14ac:dyDescent="0.25"/>
    <row r="1879" s="66" customFormat="1" x14ac:dyDescent="0.25"/>
    <row r="1880" s="66" customFormat="1" x14ac:dyDescent="0.25"/>
    <row r="1881" s="66" customFormat="1" x14ac:dyDescent="0.25"/>
    <row r="1882" s="66" customFormat="1" x14ac:dyDescent="0.25"/>
    <row r="1883" s="66" customFormat="1" x14ac:dyDescent="0.25"/>
    <row r="1884" s="66" customFormat="1" x14ac:dyDescent="0.25"/>
    <row r="1885" s="66" customFormat="1" x14ac:dyDescent="0.25"/>
    <row r="1886" s="66" customFormat="1" x14ac:dyDescent="0.25"/>
    <row r="1887" s="66" customFormat="1" x14ac:dyDescent="0.25"/>
    <row r="1888" s="66" customFormat="1" x14ac:dyDescent="0.25"/>
    <row r="1889" s="66" customFormat="1" x14ac:dyDescent="0.25"/>
    <row r="1890" s="66" customFormat="1" x14ac:dyDescent="0.25"/>
    <row r="1891" s="66" customFormat="1" x14ac:dyDescent="0.25"/>
    <row r="1892" s="66" customFormat="1" x14ac:dyDescent="0.25"/>
    <row r="1893" s="66" customFormat="1" x14ac:dyDescent="0.25"/>
    <row r="1894" s="66" customFormat="1" x14ac:dyDescent="0.25"/>
    <row r="1895" s="66" customFormat="1" x14ac:dyDescent="0.25"/>
    <row r="1896" s="66" customFormat="1" x14ac:dyDescent="0.25"/>
    <row r="1897" s="66" customFormat="1" x14ac:dyDescent="0.25"/>
    <row r="1898" s="66" customFormat="1" x14ac:dyDescent="0.25"/>
    <row r="1899" s="66" customFormat="1" x14ac:dyDescent="0.25"/>
    <row r="1900" s="66" customFormat="1" x14ac:dyDescent="0.25"/>
    <row r="1901" s="66" customFormat="1" x14ac:dyDescent="0.25"/>
    <row r="1902" s="66" customFormat="1" x14ac:dyDescent="0.25"/>
    <row r="1903" s="66" customFormat="1" x14ac:dyDescent="0.25"/>
    <row r="1904" s="66" customFormat="1" x14ac:dyDescent="0.25"/>
    <row r="1905" s="66" customFormat="1" x14ac:dyDescent="0.25"/>
    <row r="1906" s="66" customFormat="1" x14ac:dyDescent="0.25"/>
    <row r="1907" s="66" customFormat="1" x14ac:dyDescent="0.25"/>
    <row r="1908" s="66" customFormat="1" x14ac:dyDescent="0.25"/>
    <row r="1909" s="66" customFormat="1" x14ac:dyDescent="0.25"/>
    <row r="1910" s="66" customFormat="1" x14ac:dyDescent="0.25"/>
    <row r="1911" s="66" customFormat="1" x14ac:dyDescent="0.25"/>
    <row r="1912" s="66" customFormat="1" x14ac:dyDescent="0.25"/>
    <row r="1913" s="66" customFormat="1" x14ac:dyDescent="0.25"/>
    <row r="1914" s="66" customFormat="1" x14ac:dyDescent="0.25"/>
    <row r="1915" s="66" customFormat="1" x14ac:dyDescent="0.25"/>
    <row r="1916" s="66" customFormat="1" x14ac:dyDescent="0.25"/>
    <row r="1917" s="66" customFormat="1" x14ac:dyDescent="0.25"/>
    <row r="1918" s="66" customFormat="1" x14ac:dyDescent="0.25"/>
    <row r="1919" s="66" customFormat="1" x14ac:dyDescent="0.25"/>
    <row r="1920" s="66" customFormat="1" x14ac:dyDescent="0.25"/>
    <row r="1921" s="66" customFormat="1" x14ac:dyDescent="0.25"/>
    <row r="1922" s="66" customFormat="1" x14ac:dyDescent="0.25"/>
    <row r="1923" s="66" customFormat="1" x14ac:dyDescent="0.25"/>
    <row r="1924" s="66" customFormat="1" x14ac:dyDescent="0.25"/>
    <row r="1925" s="66" customFormat="1" x14ac:dyDescent="0.25"/>
    <row r="1926" s="66" customFormat="1" x14ac:dyDescent="0.25"/>
    <row r="1927" s="66" customFormat="1" x14ac:dyDescent="0.25"/>
    <row r="1928" s="66" customFormat="1" x14ac:dyDescent="0.25"/>
    <row r="1929" s="66" customFormat="1" x14ac:dyDescent="0.25"/>
    <row r="1930" s="66" customFormat="1" x14ac:dyDescent="0.25"/>
    <row r="1931" s="66" customFormat="1" x14ac:dyDescent="0.25"/>
    <row r="1932" s="66" customFormat="1" x14ac:dyDescent="0.25"/>
    <row r="1933" s="66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zoomScale="90" zoomScaleNormal="90" workbookViewId="0">
      <selection activeCell="B4" sqref="B4"/>
    </sheetView>
  </sheetViews>
  <sheetFormatPr defaultRowHeight="15" x14ac:dyDescent="0.25"/>
  <cols>
    <col min="1" max="1" width="7.28515625" customWidth="1"/>
    <col min="2" max="2" width="184.7109375" customWidth="1"/>
  </cols>
  <sheetData>
    <row r="1" spans="2:2" x14ac:dyDescent="0.25">
      <c r="B1" s="105"/>
    </row>
    <row r="2" spans="2:2" x14ac:dyDescent="0.25">
      <c r="B2" s="105" t="s">
        <v>90</v>
      </c>
    </row>
    <row r="3" spans="2:2" x14ac:dyDescent="0.25">
      <c r="B3" s="105" t="s">
        <v>91</v>
      </c>
    </row>
    <row r="4" spans="2:2" x14ac:dyDescent="0.25">
      <c r="B4" s="105" t="s">
        <v>92</v>
      </c>
    </row>
    <row r="5" spans="2:2" x14ac:dyDescent="0.25">
      <c r="B5" s="105"/>
    </row>
    <row r="6" spans="2:2" ht="31.5" x14ac:dyDescent="0.25">
      <c r="B6" s="106" t="s">
        <v>93</v>
      </c>
    </row>
    <row r="7" spans="2:2" ht="15.75" x14ac:dyDescent="0.25">
      <c r="B7" s="106"/>
    </row>
    <row r="8" spans="2:2" ht="17.25" x14ac:dyDescent="0.25">
      <c r="B8" s="107" t="s">
        <v>94</v>
      </c>
    </row>
    <row r="9" spans="2:2" x14ac:dyDescent="0.25">
      <c r="B9" s="105"/>
    </row>
    <row r="10" spans="2:2" x14ac:dyDescent="0.25">
      <c r="B10" s="110" t="s">
        <v>95</v>
      </c>
    </row>
    <row r="11" spans="2:2" x14ac:dyDescent="0.25">
      <c r="B11" s="108" t="s">
        <v>96</v>
      </c>
    </row>
    <row r="12" spans="2:2" x14ac:dyDescent="0.25">
      <c r="B12" s="109" t="s">
        <v>97</v>
      </c>
    </row>
    <row r="13" spans="2:2" x14ac:dyDescent="0.25">
      <c r="B13" s="109"/>
    </row>
    <row r="14" spans="2:2" x14ac:dyDescent="0.25">
      <c r="B14" s="110" t="s">
        <v>98</v>
      </c>
    </row>
    <row r="15" spans="2:2" x14ac:dyDescent="0.25">
      <c r="B15" s="110" t="s">
        <v>99</v>
      </c>
    </row>
    <row r="16" spans="2:2" ht="30" x14ac:dyDescent="0.25">
      <c r="B16" s="110" t="s">
        <v>100</v>
      </c>
    </row>
    <row r="17" spans="2:2" ht="30" x14ac:dyDescent="0.25">
      <c r="B17" s="110" t="s">
        <v>101</v>
      </c>
    </row>
    <row r="18" spans="2:2" ht="30" x14ac:dyDescent="0.25">
      <c r="B18" s="110" t="s">
        <v>102</v>
      </c>
    </row>
    <row r="19" spans="2:2" x14ac:dyDescent="0.25">
      <c r="B19" s="110" t="s">
        <v>103</v>
      </c>
    </row>
    <row r="20" spans="2:2" x14ac:dyDescent="0.25">
      <c r="B20" s="110" t="s">
        <v>104</v>
      </c>
    </row>
    <row r="21" spans="2:2" x14ac:dyDescent="0.25">
      <c r="B21" s="110" t="s">
        <v>105</v>
      </c>
    </row>
    <row r="22" spans="2:2" x14ac:dyDescent="0.25">
      <c r="B22" s="110" t="s">
        <v>106</v>
      </c>
    </row>
    <row r="23" spans="2:2" x14ac:dyDescent="0.25">
      <c r="B23" s="110" t="s">
        <v>107</v>
      </c>
    </row>
    <row r="24" spans="2:2" x14ac:dyDescent="0.25">
      <c r="B24" s="110" t="s">
        <v>108</v>
      </c>
    </row>
    <row r="25" spans="2:2" x14ac:dyDescent="0.25">
      <c r="B25" s="110" t="s">
        <v>109</v>
      </c>
    </row>
    <row r="26" spans="2:2" x14ac:dyDescent="0.25">
      <c r="B26" s="110" t="s">
        <v>110</v>
      </c>
    </row>
    <row r="27" spans="2:2" ht="30" x14ac:dyDescent="0.25">
      <c r="B27" s="110" t="s">
        <v>111</v>
      </c>
    </row>
    <row r="28" spans="2:2" x14ac:dyDescent="0.25">
      <c r="B28" s="110" t="s">
        <v>112</v>
      </c>
    </row>
    <row r="29" spans="2:2" ht="30" x14ac:dyDescent="0.25">
      <c r="B29" s="110" t="s">
        <v>113</v>
      </c>
    </row>
    <row r="30" spans="2:2" ht="30" x14ac:dyDescent="0.25">
      <c r="B30" s="110" t="s">
        <v>114</v>
      </c>
    </row>
    <row r="31" spans="2:2" ht="30" x14ac:dyDescent="0.25">
      <c r="B31" s="110" t="s">
        <v>115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C1" sqref="C1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116</v>
      </c>
      <c r="B1" s="2" t="s">
        <v>117</v>
      </c>
      <c r="D1" s="56" t="s">
        <v>8</v>
      </c>
      <c r="E1" s="56" t="s">
        <v>118</v>
      </c>
      <c r="F1" s="56" t="s">
        <v>119</v>
      </c>
    </row>
    <row r="2" spans="1:40" x14ac:dyDescent="0.25">
      <c r="A2" s="3" t="s">
        <v>32</v>
      </c>
      <c r="B2" s="3" t="s">
        <v>33</v>
      </c>
      <c r="D2" s="58" t="s">
        <v>120</v>
      </c>
      <c r="E2" s="55" t="s">
        <v>121</v>
      </c>
      <c r="F2" s="55" t="s">
        <v>27</v>
      </c>
    </row>
    <row r="3" spans="1:40" x14ac:dyDescent="0.25">
      <c r="A3" s="3" t="s">
        <v>19</v>
      </c>
      <c r="B3" s="3" t="s">
        <v>19</v>
      </c>
      <c r="D3" s="58" t="s">
        <v>122</v>
      </c>
      <c r="E3" s="55" t="s">
        <v>123</v>
      </c>
      <c r="F3" s="55" t="s">
        <v>28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34</v>
      </c>
      <c r="B4" s="3" t="s">
        <v>35</v>
      </c>
      <c r="D4" s="58" t="s">
        <v>124</v>
      </c>
      <c r="E4" s="55" t="s">
        <v>125</v>
      </c>
      <c r="F4" s="57" t="s">
        <v>30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36</v>
      </c>
      <c r="B5" s="3" t="s">
        <v>37</v>
      </c>
      <c r="D5" s="58" t="s">
        <v>126</v>
      </c>
      <c r="E5" s="1" t="s">
        <v>127</v>
      </c>
      <c r="F5" s="57" t="s">
        <v>29</v>
      </c>
    </row>
    <row r="6" spans="1:40" x14ac:dyDescent="0.25">
      <c r="A6" s="3" t="s">
        <v>38</v>
      </c>
      <c r="B6" s="3" t="s">
        <v>39</v>
      </c>
      <c r="D6" s="58" t="s">
        <v>128</v>
      </c>
      <c r="E6" s="57"/>
    </row>
    <row r="7" spans="1:40" x14ac:dyDescent="0.25">
      <c r="A7" s="3" t="s">
        <v>40</v>
      </c>
      <c r="B7" s="3" t="s">
        <v>41</v>
      </c>
      <c r="D7" s="58" t="s">
        <v>129</v>
      </c>
    </row>
    <row r="8" spans="1:40" x14ac:dyDescent="0.25">
      <c r="A8" s="3" t="s">
        <v>42</v>
      </c>
      <c r="B8" s="3" t="s">
        <v>43</v>
      </c>
      <c r="D8" s="58" t="s">
        <v>123</v>
      </c>
    </row>
    <row r="9" spans="1:40" x14ac:dyDescent="0.25">
      <c r="A9" s="3" t="s">
        <v>44</v>
      </c>
      <c r="B9" s="3" t="s">
        <v>45</v>
      </c>
      <c r="D9" s="58" t="s">
        <v>130</v>
      </c>
    </row>
    <row r="10" spans="1:40" x14ac:dyDescent="0.25">
      <c r="A10" s="3" t="s">
        <v>37</v>
      </c>
      <c r="B10" s="3" t="s">
        <v>46</v>
      </c>
      <c r="D10" s="58" t="s">
        <v>131</v>
      </c>
    </row>
    <row r="11" spans="1:40" x14ac:dyDescent="0.25">
      <c r="A11" s="3" t="s">
        <v>39</v>
      </c>
      <c r="B11" s="3" t="s">
        <v>47</v>
      </c>
      <c r="D11" s="59" t="s">
        <v>132</v>
      </c>
    </row>
    <row r="12" spans="1:40" x14ac:dyDescent="0.25">
      <c r="A12" s="3" t="s">
        <v>48</v>
      </c>
      <c r="B12" s="3" t="s">
        <v>49</v>
      </c>
    </row>
    <row r="13" spans="1:40" x14ac:dyDescent="0.25">
      <c r="A13" s="3" t="s">
        <v>50</v>
      </c>
      <c r="B13" s="3" t="s">
        <v>51</v>
      </c>
    </row>
    <row r="14" spans="1:40" x14ac:dyDescent="0.25">
      <c r="A14" s="3" t="s">
        <v>52</v>
      </c>
      <c r="B14" s="3" t="s">
        <v>53</v>
      </c>
    </row>
    <row r="15" spans="1:40" x14ac:dyDescent="0.25">
      <c r="A15" s="3" t="s">
        <v>47</v>
      </c>
      <c r="B15" s="3" t="s">
        <v>54</v>
      </c>
    </row>
    <row r="16" spans="1:40" x14ac:dyDescent="0.25">
      <c r="A16" s="3" t="s">
        <v>55</v>
      </c>
      <c r="B16" s="3" t="s">
        <v>56</v>
      </c>
    </row>
    <row r="17" spans="1:2" x14ac:dyDescent="0.25">
      <c r="A17" s="3" t="s">
        <v>57</v>
      </c>
      <c r="B17" s="3" t="s">
        <v>58</v>
      </c>
    </row>
    <row r="18" spans="1:2" x14ac:dyDescent="0.25">
      <c r="A18" s="3" t="s">
        <v>59</v>
      </c>
      <c r="B18" s="3" t="s">
        <v>60</v>
      </c>
    </row>
    <row r="19" spans="1:2" x14ac:dyDescent="0.25">
      <c r="A19" s="3" t="s">
        <v>61</v>
      </c>
      <c r="B19" s="3" t="s">
        <v>62</v>
      </c>
    </row>
    <row r="20" spans="1:2" x14ac:dyDescent="0.25">
      <c r="A20" s="3" t="s">
        <v>63</v>
      </c>
      <c r="B20" s="3" t="s">
        <v>64</v>
      </c>
    </row>
    <row r="21" spans="1:2" x14ac:dyDescent="0.25">
      <c r="A21" s="3" t="s">
        <v>65</v>
      </c>
      <c r="B21" s="3" t="s">
        <v>66</v>
      </c>
    </row>
    <row r="22" spans="1:2" x14ac:dyDescent="0.25">
      <c r="A22" s="3" t="s">
        <v>60</v>
      </c>
      <c r="B22" s="3" t="s">
        <v>67</v>
      </c>
    </row>
    <row r="23" spans="1:2" x14ac:dyDescent="0.25">
      <c r="A23" s="3" t="s">
        <v>62</v>
      </c>
      <c r="B23" s="3" t="s">
        <v>68</v>
      </c>
    </row>
    <row r="24" spans="1:2" x14ac:dyDescent="0.25">
      <c r="A24" s="3" t="s">
        <v>64</v>
      </c>
      <c r="B24" s="3" t="s">
        <v>69</v>
      </c>
    </row>
    <row r="25" spans="1:2" x14ac:dyDescent="0.25">
      <c r="A25" s="3" t="s">
        <v>70</v>
      </c>
      <c r="B25" s="3" t="s">
        <v>71</v>
      </c>
    </row>
    <row r="26" spans="1:2" x14ac:dyDescent="0.25">
      <c r="A26" s="3" t="s">
        <v>72</v>
      </c>
      <c r="B26" s="3" t="s">
        <v>73</v>
      </c>
    </row>
    <row r="27" spans="1:2" x14ac:dyDescent="0.25">
      <c r="A27" s="3" t="s">
        <v>74</v>
      </c>
      <c r="B27" s="3" t="s">
        <v>75</v>
      </c>
    </row>
    <row r="28" spans="1:2" x14ac:dyDescent="0.25">
      <c r="A28" s="3" t="s">
        <v>76</v>
      </c>
      <c r="B28" s="1"/>
    </row>
    <row r="29" spans="1:2" x14ac:dyDescent="0.25">
      <c r="A29" s="3" t="s">
        <v>77</v>
      </c>
    </row>
    <row r="30" spans="1:2" x14ac:dyDescent="0.25">
      <c r="A30" s="3" t="s">
        <v>81</v>
      </c>
    </row>
    <row r="31" spans="1:2" x14ac:dyDescent="0.25">
      <c r="A31" s="3" t="s">
        <v>71</v>
      </c>
    </row>
    <row r="32" spans="1:2" x14ac:dyDescent="0.25">
      <c r="A32" s="3" t="s">
        <v>73</v>
      </c>
    </row>
    <row r="33" spans="1:63" x14ac:dyDescent="0.25">
      <c r="A33" s="3" t="s">
        <v>75</v>
      </c>
    </row>
    <row r="36" spans="1:63" x14ac:dyDescent="0.25">
      <c r="A36" s="5" t="s">
        <v>133</v>
      </c>
      <c r="AC36" s="19" t="s">
        <v>134</v>
      </c>
    </row>
    <row r="37" spans="1:63" x14ac:dyDescent="0.25">
      <c r="A37" s="3" t="s">
        <v>33</v>
      </c>
      <c r="B37" s="3" t="s">
        <v>19</v>
      </c>
      <c r="C37" s="3" t="s">
        <v>35</v>
      </c>
      <c r="D37" s="3" t="s">
        <v>37</v>
      </c>
      <c r="E37" s="3" t="s">
        <v>39</v>
      </c>
      <c r="F37" s="3" t="s">
        <v>41</v>
      </c>
      <c r="G37" s="3" t="s">
        <v>43</v>
      </c>
      <c r="H37" s="3" t="s">
        <v>45</v>
      </c>
      <c r="I37" s="3" t="s">
        <v>46</v>
      </c>
      <c r="J37" s="3" t="s">
        <v>47</v>
      </c>
      <c r="K37" s="3" t="s">
        <v>49</v>
      </c>
      <c r="L37" s="3" t="s">
        <v>51</v>
      </c>
      <c r="M37" s="3" t="s">
        <v>53</v>
      </c>
      <c r="N37" s="3" t="s">
        <v>54</v>
      </c>
      <c r="O37" s="3" t="s">
        <v>56</v>
      </c>
      <c r="P37" s="3" t="s">
        <v>58</v>
      </c>
      <c r="Q37" s="3" t="s">
        <v>60</v>
      </c>
      <c r="R37" s="3" t="s">
        <v>62</v>
      </c>
      <c r="S37" s="3" t="s">
        <v>64</v>
      </c>
      <c r="T37" s="3" t="s">
        <v>66</v>
      </c>
      <c r="U37" s="3" t="s">
        <v>67</v>
      </c>
      <c r="V37" s="3" t="s">
        <v>68</v>
      </c>
      <c r="W37" s="3" t="s">
        <v>69</v>
      </c>
      <c r="X37" s="3" t="s">
        <v>71</v>
      </c>
      <c r="Y37" s="3" t="s">
        <v>73</v>
      </c>
      <c r="Z37" s="3" t="s">
        <v>75</v>
      </c>
      <c r="AC37" s="3" t="s">
        <v>32</v>
      </c>
      <c r="AD37" s="3" t="s">
        <v>19</v>
      </c>
      <c r="AE37" s="3" t="s">
        <v>34</v>
      </c>
      <c r="AF37" s="3" t="s">
        <v>36</v>
      </c>
      <c r="AG37" s="3" t="s">
        <v>38</v>
      </c>
      <c r="AH37" s="3" t="s">
        <v>40</v>
      </c>
      <c r="AI37" s="3" t="s">
        <v>42</v>
      </c>
      <c r="AJ37" s="3" t="s">
        <v>44</v>
      </c>
      <c r="AK37" s="3" t="s">
        <v>37</v>
      </c>
      <c r="AL37" s="3" t="s">
        <v>39</v>
      </c>
      <c r="AM37" s="3" t="s">
        <v>48</v>
      </c>
      <c r="AN37" s="3" t="s">
        <v>50</v>
      </c>
      <c r="AO37" s="3" t="s">
        <v>52</v>
      </c>
      <c r="AP37" s="3" t="s">
        <v>47</v>
      </c>
      <c r="AQ37" s="3" t="s">
        <v>55</v>
      </c>
      <c r="AR37" s="3" t="s">
        <v>57</v>
      </c>
      <c r="AS37" s="3" t="s">
        <v>59</v>
      </c>
      <c r="AT37" s="3" t="s">
        <v>61</v>
      </c>
      <c r="AU37" s="3" t="s">
        <v>63</v>
      </c>
      <c r="AV37" s="3" t="s">
        <v>65</v>
      </c>
      <c r="AW37" s="3" t="s">
        <v>60</v>
      </c>
      <c r="AX37" s="3" t="s">
        <v>62</v>
      </c>
      <c r="AY37" s="3" t="s">
        <v>64</v>
      </c>
      <c r="AZ37" s="3" t="s">
        <v>70</v>
      </c>
      <c r="BA37" s="3" t="s">
        <v>72</v>
      </c>
      <c r="BB37" s="3" t="s">
        <v>74</v>
      </c>
      <c r="BC37" s="3" t="s">
        <v>76</v>
      </c>
      <c r="BD37" s="3" t="s">
        <v>77</v>
      </c>
      <c r="BE37" s="3" t="s">
        <v>81</v>
      </c>
      <c r="BF37" s="3" t="s">
        <v>71</v>
      </c>
      <c r="BG37" s="3" t="s">
        <v>73</v>
      </c>
      <c r="BH37" s="3" t="s">
        <v>75</v>
      </c>
      <c r="BJ37">
        <v>2020</v>
      </c>
      <c r="BK37">
        <v>2021</v>
      </c>
    </row>
    <row r="38" spans="1:63" x14ac:dyDescent="0.25">
      <c r="A38" s="8" t="s">
        <v>78</v>
      </c>
      <c r="B38" s="8" t="s">
        <v>78</v>
      </c>
      <c r="C38" s="8" t="s">
        <v>78</v>
      </c>
      <c r="D38" s="8" t="s">
        <v>78</v>
      </c>
      <c r="E38" s="8" t="s">
        <v>78</v>
      </c>
      <c r="F38" s="8" t="s">
        <v>78</v>
      </c>
      <c r="G38" s="8" t="s">
        <v>78</v>
      </c>
      <c r="H38" s="4" t="s">
        <v>78</v>
      </c>
      <c r="I38" s="4" t="s">
        <v>78</v>
      </c>
      <c r="J38" s="8" t="s">
        <v>79</v>
      </c>
      <c r="K38" s="8" t="s">
        <v>79</v>
      </c>
      <c r="L38" s="8" t="s">
        <v>79</v>
      </c>
      <c r="M38" s="8" t="s">
        <v>79</v>
      </c>
      <c r="N38" s="8" t="s">
        <v>79</v>
      </c>
      <c r="O38" s="8" t="s">
        <v>79</v>
      </c>
      <c r="P38" s="8" t="s">
        <v>79</v>
      </c>
      <c r="Q38" s="8" t="s">
        <v>79</v>
      </c>
      <c r="R38" s="8" t="s">
        <v>79</v>
      </c>
      <c r="S38" s="8" t="s">
        <v>79</v>
      </c>
      <c r="T38" s="8" t="s">
        <v>79</v>
      </c>
      <c r="U38" s="8" t="s">
        <v>79</v>
      </c>
      <c r="V38" s="8" t="s">
        <v>79</v>
      </c>
      <c r="W38" s="8" t="s">
        <v>79</v>
      </c>
      <c r="X38" s="8" t="s">
        <v>79</v>
      </c>
      <c r="Y38" s="8" t="s">
        <v>79</v>
      </c>
      <c r="Z38" s="8" t="s">
        <v>79</v>
      </c>
      <c r="AC38" s="8" t="s">
        <v>78</v>
      </c>
      <c r="AD38" s="8" t="s">
        <v>78</v>
      </c>
      <c r="AE38" s="8" t="s">
        <v>78</v>
      </c>
      <c r="AF38" s="8" t="s">
        <v>78</v>
      </c>
      <c r="AG38" s="8" t="s">
        <v>78</v>
      </c>
      <c r="AH38" s="8" t="s">
        <v>78</v>
      </c>
      <c r="AI38" s="8" t="s">
        <v>78</v>
      </c>
      <c r="AJ38" s="8" t="s">
        <v>78</v>
      </c>
      <c r="AK38" s="8" t="s">
        <v>78</v>
      </c>
      <c r="AL38" s="8" t="s">
        <v>78</v>
      </c>
      <c r="AM38" s="8" t="s">
        <v>78</v>
      </c>
      <c r="AN38" s="8" t="s">
        <v>78</v>
      </c>
      <c r="AO38" s="4" t="s">
        <v>78</v>
      </c>
      <c r="AP38" s="8" t="s">
        <v>79</v>
      </c>
      <c r="AQ38" s="8" t="s">
        <v>79</v>
      </c>
      <c r="AR38" s="8" t="s">
        <v>79</v>
      </c>
      <c r="AS38" s="8" t="s">
        <v>79</v>
      </c>
      <c r="AT38" s="8" t="s">
        <v>79</v>
      </c>
      <c r="AU38" s="8" t="s">
        <v>79</v>
      </c>
      <c r="AV38" s="8" t="s">
        <v>79</v>
      </c>
      <c r="AW38" s="8" t="s">
        <v>79</v>
      </c>
      <c r="AX38" s="8" t="s">
        <v>79</v>
      </c>
      <c r="AY38" s="8" t="s">
        <v>79</v>
      </c>
      <c r="AZ38" s="8" t="s">
        <v>79</v>
      </c>
      <c r="BA38" s="8" t="s">
        <v>79</v>
      </c>
      <c r="BB38" s="8" t="s">
        <v>79</v>
      </c>
      <c r="BC38" s="8" t="s">
        <v>79</v>
      </c>
      <c r="BD38" s="8" t="s">
        <v>79</v>
      </c>
      <c r="BE38" s="8" t="s">
        <v>79</v>
      </c>
      <c r="BF38" s="8" t="s">
        <v>79</v>
      </c>
      <c r="BG38" s="8" t="s">
        <v>79</v>
      </c>
      <c r="BH38" s="8" t="s">
        <v>79</v>
      </c>
      <c r="BJ38" s="3" t="s">
        <v>135</v>
      </c>
      <c r="BK38" s="3" t="s">
        <v>135</v>
      </c>
    </row>
    <row r="39" spans="1:63" x14ac:dyDescent="0.25">
      <c r="J39" s="8" t="s">
        <v>136</v>
      </c>
      <c r="K39" s="8" t="s">
        <v>136</v>
      </c>
      <c r="L39" s="8" t="s">
        <v>136</v>
      </c>
      <c r="M39" s="8" t="s">
        <v>136</v>
      </c>
      <c r="N39" s="8" t="s">
        <v>136</v>
      </c>
      <c r="O39" s="8" t="s">
        <v>136</v>
      </c>
      <c r="P39" s="8" t="s">
        <v>136</v>
      </c>
      <c r="Q39" s="8" t="s">
        <v>136</v>
      </c>
      <c r="R39" s="8" t="s">
        <v>136</v>
      </c>
      <c r="S39" s="8" t="s">
        <v>136</v>
      </c>
      <c r="T39" s="8" t="s">
        <v>136</v>
      </c>
      <c r="U39" s="8" t="s">
        <v>136</v>
      </c>
      <c r="V39" s="8" t="s">
        <v>136</v>
      </c>
      <c r="W39" s="8" t="s">
        <v>136</v>
      </c>
      <c r="X39" s="8" t="s">
        <v>136</v>
      </c>
      <c r="Y39" s="8" t="s">
        <v>136</v>
      </c>
      <c r="Z39" s="8" t="s">
        <v>136</v>
      </c>
      <c r="AP39" s="8" t="s">
        <v>136</v>
      </c>
      <c r="AQ39" s="8" t="s">
        <v>136</v>
      </c>
      <c r="AR39" s="8" t="s">
        <v>136</v>
      </c>
      <c r="AS39" s="8" t="s">
        <v>136</v>
      </c>
      <c r="AT39" s="8" t="s">
        <v>136</v>
      </c>
      <c r="AU39" s="8" t="s">
        <v>136</v>
      </c>
      <c r="AV39" s="8" t="s">
        <v>136</v>
      </c>
      <c r="AW39" s="8" t="s">
        <v>136</v>
      </c>
      <c r="AX39" s="8" t="s">
        <v>136</v>
      </c>
      <c r="AY39" s="8" t="s">
        <v>136</v>
      </c>
      <c r="AZ39" s="8" t="s">
        <v>136</v>
      </c>
      <c r="BA39" s="8" t="s">
        <v>136</v>
      </c>
      <c r="BB39" s="8" t="s">
        <v>136</v>
      </c>
      <c r="BC39" s="8" t="s">
        <v>136</v>
      </c>
      <c r="BD39" s="8" t="s">
        <v>136</v>
      </c>
      <c r="BE39" s="8" t="s">
        <v>136</v>
      </c>
      <c r="BF39" s="8" t="s">
        <v>136</v>
      </c>
      <c r="BG39" s="8" t="s">
        <v>136</v>
      </c>
      <c r="BH39" s="8" t="s">
        <v>136</v>
      </c>
      <c r="BJ39" s="3" t="s">
        <v>137</v>
      </c>
      <c r="BK39" s="3" t="s">
        <v>137</v>
      </c>
    </row>
    <row r="40" spans="1:63" x14ac:dyDescent="0.25">
      <c r="BJ40" s="3" t="s">
        <v>138</v>
      </c>
      <c r="BK40" s="3" t="s">
        <v>138</v>
      </c>
    </row>
    <row r="41" spans="1:63" x14ac:dyDescent="0.25">
      <c r="BJ41" s="3" t="s">
        <v>139</v>
      </c>
      <c r="BK41" s="3" t="s">
        <v>139</v>
      </c>
    </row>
    <row r="42" spans="1:63" x14ac:dyDescent="0.25">
      <c r="BJ42" s="3" t="s">
        <v>140</v>
      </c>
      <c r="BK42" s="3" t="s">
        <v>140</v>
      </c>
    </row>
    <row r="43" spans="1:63" x14ac:dyDescent="0.25">
      <c r="BJ43" s="3" t="s">
        <v>141</v>
      </c>
      <c r="BK43" s="3" t="s">
        <v>141</v>
      </c>
    </row>
    <row r="44" spans="1:63" x14ac:dyDescent="0.25">
      <c r="BJ44" s="3" t="s">
        <v>142</v>
      </c>
      <c r="BK44" s="3" t="s">
        <v>142</v>
      </c>
    </row>
    <row r="45" spans="1:63" x14ac:dyDescent="0.25">
      <c r="BJ45" s="3" t="s">
        <v>143</v>
      </c>
      <c r="BK45" s="3" t="s">
        <v>143</v>
      </c>
    </row>
    <row r="46" spans="1:63" x14ac:dyDescent="0.25">
      <c r="BJ46" s="3" t="s">
        <v>144</v>
      </c>
      <c r="BK46" s="3" t="s">
        <v>144</v>
      </c>
    </row>
    <row r="47" spans="1:63" x14ac:dyDescent="0.25">
      <c r="BJ47" s="3" t="s">
        <v>145</v>
      </c>
      <c r="BK47" s="3" t="s">
        <v>145</v>
      </c>
    </row>
    <row r="48" spans="1:63" x14ac:dyDescent="0.25">
      <c r="BJ48" s="3" t="s">
        <v>146</v>
      </c>
      <c r="BK48" s="3" t="s">
        <v>146</v>
      </c>
    </row>
    <row r="49" spans="62:63" x14ac:dyDescent="0.25">
      <c r="BJ49" s="3" t="s">
        <v>147</v>
      </c>
      <c r="BK49" s="3" t="s">
        <v>147</v>
      </c>
    </row>
    <row r="50" spans="62:63" x14ac:dyDescent="0.25">
      <c r="BJ50" s="3" t="s">
        <v>148</v>
      </c>
      <c r="BK50" s="3" t="s">
        <v>148</v>
      </c>
    </row>
    <row r="51" spans="62:63" x14ac:dyDescent="0.25">
      <c r="BJ51" s="3" t="s">
        <v>149</v>
      </c>
      <c r="BK51" s="3" t="s">
        <v>149</v>
      </c>
    </row>
    <row r="52" spans="62:63" x14ac:dyDescent="0.25">
      <c r="BJ52" s="3" t="s">
        <v>150</v>
      </c>
      <c r="BK52" s="3" t="s">
        <v>150</v>
      </c>
    </row>
    <row r="53" spans="62:63" x14ac:dyDescent="0.25">
      <c r="BJ53" s="3" t="s">
        <v>151</v>
      </c>
      <c r="BK53" s="3" t="s">
        <v>151</v>
      </c>
    </row>
    <row r="54" spans="62:63" x14ac:dyDescent="0.25">
      <c r="BJ54" s="3" t="s">
        <v>152</v>
      </c>
      <c r="BK54" s="3" t="s">
        <v>152</v>
      </c>
    </row>
    <row r="55" spans="62:63" x14ac:dyDescent="0.25">
      <c r="BJ55" s="3" t="s">
        <v>153</v>
      </c>
      <c r="BK55" s="3" t="s">
        <v>153</v>
      </c>
    </row>
    <row r="56" spans="62:63" x14ac:dyDescent="0.25">
      <c r="BJ56" s="3" t="s">
        <v>154</v>
      </c>
      <c r="BK56" s="3" t="s">
        <v>154</v>
      </c>
    </row>
    <row r="57" spans="62:63" x14ac:dyDescent="0.25">
      <c r="BJ57" s="3" t="s">
        <v>155</v>
      </c>
      <c r="BK57" s="3" t="s">
        <v>155</v>
      </c>
    </row>
    <row r="58" spans="62:63" x14ac:dyDescent="0.25">
      <c r="BJ58" s="3" t="s">
        <v>156</v>
      </c>
      <c r="BK58" s="3" t="s">
        <v>156</v>
      </c>
    </row>
    <row r="59" spans="62:63" x14ac:dyDescent="0.25">
      <c r="BJ59" s="3" t="s">
        <v>157</v>
      </c>
      <c r="BK59" s="3" t="s">
        <v>157</v>
      </c>
    </row>
    <row r="60" spans="62:63" x14ac:dyDescent="0.25">
      <c r="BJ60" s="3" t="s">
        <v>158</v>
      </c>
      <c r="BK60" s="3" t="s">
        <v>158</v>
      </c>
    </row>
    <row r="61" spans="62:63" x14ac:dyDescent="0.25">
      <c r="BJ61" s="3" t="s">
        <v>159</v>
      </c>
      <c r="BK61" s="3" t="s">
        <v>159</v>
      </c>
    </row>
    <row r="62" spans="62:63" x14ac:dyDescent="0.25">
      <c r="BJ62" s="3" t="s">
        <v>160</v>
      </c>
      <c r="BK62" s="3" t="s">
        <v>160</v>
      </c>
    </row>
    <row r="63" spans="62:63" x14ac:dyDescent="0.25">
      <c r="BJ63" s="3" t="s">
        <v>161</v>
      </c>
      <c r="BK63" s="3" t="s">
        <v>161</v>
      </c>
    </row>
    <row r="64" spans="62:63" x14ac:dyDescent="0.25">
      <c r="BJ64" s="3" t="s">
        <v>162</v>
      </c>
      <c r="BK64" s="3" t="s">
        <v>162</v>
      </c>
    </row>
    <row r="65" spans="2:63" x14ac:dyDescent="0.25">
      <c r="BJ65" s="3" t="s">
        <v>163</v>
      </c>
      <c r="BK65" s="3" t="s">
        <v>163</v>
      </c>
    </row>
    <row r="66" spans="2:63" x14ac:dyDescent="0.25">
      <c r="B66" s="7"/>
      <c r="BJ66" s="3" t="s">
        <v>164</v>
      </c>
      <c r="BK66" s="3" t="s">
        <v>164</v>
      </c>
    </row>
    <row r="67" spans="2:63" x14ac:dyDescent="0.25">
      <c r="BJ67" s="3" t="s">
        <v>165</v>
      </c>
      <c r="BK67" s="3" t="s">
        <v>165</v>
      </c>
    </row>
    <row r="68" spans="2:63" x14ac:dyDescent="0.25">
      <c r="BJ68" s="3" t="s">
        <v>166</v>
      </c>
      <c r="BK68" s="3" t="s">
        <v>166</v>
      </c>
    </row>
    <row r="69" spans="2:63" x14ac:dyDescent="0.25">
      <c r="BJ69" s="3" t="s">
        <v>167</v>
      </c>
      <c r="BK69" s="3" t="s">
        <v>167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RowHeight="12.75" x14ac:dyDescent="0.25"/>
  <cols>
    <col min="1" max="1" width="22.85546875" style="20" customWidth="1"/>
    <col min="2" max="2" width="164.42578125" style="20" customWidth="1"/>
    <col min="3" max="16384" width="9.140625" style="20"/>
  </cols>
  <sheetData>
    <row r="1" spans="1:2" x14ac:dyDescent="0.25">
      <c r="A1" s="27" t="s">
        <v>168</v>
      </c>
      <c r="B1" s="27" t="s">
        <v>169</v>
      </c>
    </row>
    <row r="2" spans="1:2" s="22" customFormat="1" x14ac:dyDescent="0.25">
      <c r="A2" s="21" t="s">
        <v>170</v>
      </c>
    </row>
    <row r="3" spans="1:2" x14ac:dyDescent="0.25">
      <c r="A3" s="20" t="s">
        <v>171</v>
      </c>
      <c r="B3" s="20" t="s">
        <v>172</v>
      </c>
    </row>
    <row r="4" spans="1:2" x14ac:dyDescent="0.25">
      <c r="A4" s="20" t="s">
        <v>173</v>
      </c>
      <c r="B4" s="20" t="s">
        <v>174</v>
      </c>
    </row>
    <row r="5" spans="1:2" x14ac:dyDescent="0.25">
      <c r="A5" s="20" t="s">
        <v>175</v>
      </c>
      <c r="B5" s="20" t="s">
        <v>176</v>
      </c>
    </row>
    <row r="6" spans="1:2" x14ac:dyDescent="0.25">
      <c r="A6" s="20" t="s">
        <v>177</v>
      </c>
      <c r="B6" s="20" t="s">
        <v>178</v>
      </c>
    </row>
    <row r="7" spans="1:2" x14ac:dyDescent="0.25">
      <c r="A7" s="20" t="s">
        <v>179</v>
      </c>
      <c r="B7" s="20" t="s">
        <v>180</v>
      </c>
    </row>
    <row r="8" spans="1:2" x14ac:dyDescent="0.25">
      <c r="A8" s="20" t="s">
        <v>181</v>
      </c>
      <c r="B8" s="20" t="s">
        <v>182</v>
      </c>
    </row>
    <row r="9" spans="1:2" x14ac:dyDescent="0.25">
      <c r="A9" s="23" t="s">
        <v>183</v>
      </c>
      <c r="B9" s="23" t="s">
        <v>184</v>
      </c>
    </row>
    <row r="10" spans="1:2" x14ac:dyDescent="0.25">
      <c r="A10" s="23" t="s">
        <v>185</v>
      </c>
      <c r="B10" s="23" t="s">
        <v>186</v>
      </c>
    </row>
    <row r="11" spans="1:2" ht="25.5" x14ac:dyDescent="0.25">
      <c r="A11" s="20" t="s">
        <v>187</v>
      </c>
      <c r="B11" s="24" t="s">
        <v>188</v>
      </c>
    </row>
    <row r="12" spans="1:2" x14ac:dyDescent="0.25">
      <c r="A12" s="23" t="s">
        <v>189</v>
      </c>
      <c r="B12" s="23" t="s">
        <v>190</v>
      </c>
    </row>
    <row r="13" spans="1:2" x14ac:dyDescent="0.25">
      <c r="A13" s="20" t="s">
        <v>191</v>
      </c>
      <c r="B13" s="20" t="s">
        <v>192</v>
      </c>
    </row>
    <row r="14" spans="1:2" x14ac:dyDescent="0.25">
      <c r="A14" s="20" t="s">
        <v>193</v>
      </c>
      <c r="B14" s="20" t="s">
        <v>194</v>
      </c>
    </row>
    <row r="15" spans="1:2" x14ac:dyDescent="0.25">
      <c r="A15" s="20" t="s">
        <v>195</v>
      </c>
      <c r="B15" s="20" t="s">
        <v>196</v>
      </c>
    </row>
    <row r="17" spans="1:2" x14ac:dyDescent="0.25">
      <c r="A17" s="25" t="s">
        <v>197</v>
      </c>
    </row>
    <row r="18" spans="1:2" x14ac:dyDescent="0.25">
      <c r="A18" s="20" t="s">
        <v>171</v>
      </c>
      <c r="B18" s="20" t="s">
        <v>198</v>
      </c>
    </row>
    <row r="19" spans="1:2" x14ac:dyDescent="0.25">
      <c r="A19" s="20" t="s">
        <v>173</v>
      </c>
      <c r="B19" s="20" t="s">
        <v>199</v>
      </c>
    </row>
    <row r="20" spans="1:2" x14ac:dyDescent="0.25">
      <c r="A20" s="23" t="s">
        <v>175</v>
      </c>
      <c r="B20" s="23" t="s">
        <v>176</v>
      </c>
    </row>
    <row r="21" spans="1:2" x14ac:dyDescent="0.25">
      <c r="A21" s="20" t="s">
        <v>177</v>
      </c>
      <c r="B21" s="20" t="s">
        <v>178</v>
      </c>
    </row>
    <row r="22" spans="1:2" x14ac:dyDescent="0.25">
      <c r="A22" s="20" t="s">
        <v>179</v>
      </c>
      <c r="B22" s="20" t="s">
        <v>180</v>
      </c>
    </row>
    <row r="23" spans="1:2" x14ac:dyDescent="0.25">
      <c r="A23" s="20" t="s">
        <v>181</v>
      </c>
      <c r="B23" s="20" t="s">
        <v>182</v>
      </c>
    </row>
    <row r="24" spans="1:2" x14ac:dyDescent="0.25">
      <c r="A24" s="23" t="s">
        <v>183</v>
      </c>
      <c r="B24" s="23" t="s">
        <v>184</v>
      </c>
    </row>
    <row r="25" spans="1:2" x14ac:dyDescent="0.25">
      <c r="A25" s="23" t="s">
        <v>185</v>
      </c>
      <c r="B25" s="23" t="s">
        <v>186</v>
      </c>
    </row>
    <row r="26" spans="1:2" ht="25.5" x14ac:dyDescent="0.25">
      <c r="A26" s="20" t="s">
        <v>187</v>
      </c>
      <c r="B26" s="24" t="s">
        <v>188</v>
      </c>
    </row>
    <row r="27" spans="1:2" x14ac:dyDescent="0.25">
      <c r="A27" s="20" t="s">
        <v>189</v>
      </c>
      <c r="B27" s="20" t="s">
        <v>190</v>
      </c>
    </row>
    <row r="28" spans="1:2" x14ac:dyDescent="0.25">
      <c r="A28" s="20" t="s">
        <v>191</v>
      </c>
      <c r="B28" s="20" t="s">
        <v>192</v>
      </c>
    </row>
    <row r="29" spans="1:2" x14ac:dyDescent="0.25">
      <c r="A29" s="23" t="s">
        <v>193</v>
      </c>
      <c r="B29" s="23" t="s">
        <v>194</v>
      </c>
    </row>
    <row r="30" spans="1:2" x14ac:dyDescent="0.25">
      <c r="A30" s="23" t="s">
        <v>195</v>
      </c>
      <c r="B30" s="23" t="s">
        <v>196</v>
      </c>
    </row>
    <row r="32" spans="1:2" x14ac:dyDescent="0.25">
      <c r="A32" s="25" t="s">
        <v>200</v>
      </c>
      <c r="B32" s="26" t="s">
        <v>201</v>
      </c>
    </row>
    <row r="34" spans="1:2" x14ac:dyDescent="0.25">
      <c r="A34" s="20" t="s">
        <v>171</v>
      </c>
      <c r="B34" s="20" t="s">
        <v>172</v>
      </c>
    </row>
    <row r="35" spans="1:2" x14ac:dyDescent="0.25">
      <c r="A35" s="20" t="s">
        <v>202</v>
      </c>
      <c r="B35" s="20" t="s">
        <v>203</v>
      </c>
    </row>
    <row r="36" spans="1:2" x14ac:dyDescent="0.25">
      <c r="A36" s="20" t="s">
        <v>204</v>
      </c>
      <c r="B36" s="20" t="s">
        <v>205</v>
      </c>
    </row>
    <row r="37" spans="1:2" x14ac:dyDescent="0.25">
      <c r="A37" s="20" t="s">
        <v>181</v>
      </c>
      <c r="B37" s="20" t="s">
        <v>198</v>
      </c>
    </row>
    <row r="38" spans="1:2" x14ac:dyDescent="0.25">
      <c r="A38" s="20" t="s">
        <v>206</v>
      </c>
      <c r="B38" s="20" t="s">
        <v>207</v>
      </c>
    </row>
    <row r="39" spans="1:2" x14ac:dyDescent="0.25">
      <c r="A39" s="20" t="s">
        <v>208</v>
      </c>
      <c r="B39" s="20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8" customWidth="1"/>
    <col min="7" max="7" width="11" style="28" customWidth="1"/>
    <col min="8" max="8" width="9" style="28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30" t="s">
        <v>210</v>
      </c>
      <c r="B1" s="31" t="s">
        <v>211</v>
      </c>
      <c r="C1" t="s">
        <v>212</v>
      </c>
      <c r="E1" s="32" t="s">
        <v>210</v>
      </c>
      <c r="F1" s="33" t="s">
        <v>211</v>
      </c>
      <c r="G1" s="28" t="s">
        <v>212</v>
      </c>
      <c r="H1" s="28" t="s">
        <v>213</v>
      </c>
      <c r="J1" t="s">
        <v>211</v>
      </c>
      <c r="K1" t="s">
        <v>210</v>
      </c>
      <c r="M1" t="s">
        <v>211</v>
      </c>
      <c r="N1" t="s">
        <v>210</v>
      </c>
    </row>
    <row r="2" spans="1:14" x14ac:dyDescent="0.25">
      <c r="A2" s="34" t="s">
        <v>135</v>
      </c>
      <c r="B2" s="35" t="s">
        <v>141</v>
      </c>
      <c r="C2" s="34"/>
      <c r="D2" s="34"/>
      <c r="E2" s="29" t="s">
        <v>135</v>
      </c>
      <c r="F2" s="36" t="s">
        <v>141</v>
      </c>
      <c r="G2" s="29"/>
      <c r="H2" s="29"/>
      <c r="I2" s="11"/>
      <c r="J2" t="s">
        <v>135</v>
      </c>
      <c r="K2" t="s">
        <v>147</v>
      </c>
      <c r="M2" t="s">
        <v>135</v>
      </c>
      <c r="N2" t="s">
        <v>147</v>
      </c>
    </row>
    <row r="3" spans="1:14" x14ac:dyDescent="0.25">
      <c r="A3" s="34" t="s">
        <v>137</v>
      </c>
      <c r="B3" s="35" t="s">
        <v>137</v>
      </c>
      <c r="C3" s="34"/>
      <c r="D3" s="34"/>
      <c r="E3" s="29" t="s">
        <v>137</v>
      </c>
      <c r="F3" s="36" t="s">
        <v>137</v>
      </c>
      <c r="G3" s="29" t="s">
        <v>140</v>
      </c>
      <c r="H3" s="29" t="s">
        <v>142</v>
      </c>
      <c r="I3" s="29"/>
      <c r="J3" t="s">
        <v>137</v>
      </c>
      <c r="K3" t="s">
        <v>137</v>
      </c>
      <c r="M3" t="s">
        <v>137</v>
      </c>
      <c r="N3" t="s">
        <v>137</v>
      </c>
    </row>
    <row r="4" spans="1:14" x14ac:dyDescent="0.25">
      <c r="A4" s="34" t="s">
        <v>143</v>
      </c>
      <c r="B4" s="35" t="s">
        <v>143</v>
      </c>
      <c r="C4" s="34"/>
      <c r="D4" s="34"/>
      <c r="E4" s="29" t="s">
        <v>143</v>
      </c>
      <c r="F4" s="36" t="s">
        <v>143</v>
      </c>
      <c r="G4" s="29"/>
      <c r="H4" s="29"/>
      <c r="I4" s="29"/>
      <c r="J4" t="s">
        <v>138</v>
      </c>
      <c r="K4" t="s">
        <v>146</v>
      </c>
      <c r="M4" t="s">
        <v>138</v>
      </c>
      <c r="N4" t="s">
        <v>146</v>
      </c>
    </row>
    <row r="5" spans="1:14" x14ac:dyDescent="0.25">
      <c r="A5" s="34" t="s">
        <v>144</v>
      </c>
      <c r="B5" s="35" t="s">
        <v>144</v>
      </c>
      <c r="C5" s="34"/>
      <c r="D5" s="34"/>
      <c r="E5" s="29" t="s">
        <v>144</v>
      </c>
      <c r="F5" s="36" t="s">
        <v>144</v>
      </c>
      <c r="G5" s="29"/>
      <c r="H5" s="29"/>
      <c r="I5" s="29"/>
      <c r="J5" t="s">
        <v>139</v>
      </c>
      <c r="K5" t="s">
        <v>147</v>
      </c>
      <c r="M5" t="s">
        <v>139</v>
      </c>
      <c r="N5" t="s">
        <v>147</v>
      </c>
    </row>
    <row r="6" spans="1:14" x14ac:dyDescent="0.25">
      <c r="A6" s="34" t="s">
        <v>145</v>
      </c>
      <c r="B6" s="35" t="s">
        <v>145</v>
      </c>
      <c r="C6" s="34"/>
      <c r="D6" s="34"/>
      <c r="E6" s="29" t="s">
        <v>145</v>
      </c>
      <c r="F6" s="36" t="s">
        <v>145</v>
      </c>
      <c r="G6" s="29"/>
      <c r="H6" s="29"/>
      <c r="I6" s="29"/>
      <c r="J6" t="s">
        <v>140</v>
      </c>
      <c r="K6" t="s">
        <v>159</v>
      </c>
      <c r="M6" t="s">
        <v>140</v>
      </c>
      <c r="N6" t="s">
        <v>137</v>
      </c>
    </row>
    <row r="7" spans="1:14" x14ac:dyDescent="0.25">
      <c r="A7" s="34" t="s">
        <v>146</v>
      </c>
      <c r="B7" s="35" t="s">
        <v>138</v>
      </c>
      <c r="D7" s="34"/>
      <c r="E7" s="29" t="s">
        <v>146</v>
      </c>
      <c r="F7" s="36" t="s">
        <v>138</v>
      </c>
      <c r="G7" s="29" t="s">
        <v>146</v>
      </c>
      <c r="H7" s="29"/>
      <c r="I7" s="29"/>
      <c r="J7" t="s">
        <v>141</v>
      </c>
      <c r="K7" t="s">
        <v>135</v>
      </c>
      <c r="M7" t="s">
        <v>141</v>
      </c>
      <c r="N7" t="s">
        <v>135</v>
      </c>
    </row>
    <row r="8" spans="1:14" x14ac:dyDescent="0.25">
      <c r="A8" s="34" t="s">
        <v>146</v>
      </c>
      <c r="B8" s="34" t="s">
        <v>146</v>
      </c>
      <c r="D8" s="34"/>
      <c r="E8" s="29" t="s">
        <v>147</v>
      </c>
      <c r="F8" s="36" t="s">
        <v>135</v>
      </c>
      <c r="G8" s="29" t="s">
        <v>139</v>
      </c>
      <c r="H8" s="29" t="s">
        <v>162</v>
      </c>
      <c r="I8" s="29"/>
      <c r="J8" t="s">
        <v>142</v>
      </c>
      <c r="K8" t="s">
        <v>150</v>
      </c>
      <c r="M8" t="s">
        <v>142</v>
      </c>
      <c r="N8" t="s">
        <v>137</v>
      </c>
    </row>
    <row r="9" spans="1:14" x14ac:dyDescent="0.25">
      <c r="A9" s="34" t="s">
        <v>147</v>
      </c>
      <c r="B9" s="35" t="s">
        <v>135</v>
      </c>
      <c r="C9" s="34" t="s">
        <v>139</v>
      </c>
      <c r="D9" s="34"/>
      <c r="E9" s="29" t="s">
        <v>148</v>
      </c>
      <c r="F9" s="36" t="s">
        <v>147</v>
      </c>
      <c r="G9" s="29"/>
      <c r="H9" s="29"/>
      <c r="I9" s="29"/>
      <c r="J9" t="s">
        <v>143</v>
      </c>
      <c r="K9" t="s">
        <v>143</v>
      </c>
      <c r="M9" t="s">
        <v>143</v>
      </c>
      <c r="N9" t="s">
        <v>143</v>
      </c>
    </row>
    <row r="10" spans="1:14" x14ac:dyDescent="0.25">
      <c r="A10" s="34" t="s">
        <v>148</v>
      </c>
      <c r="B10" s="35" t="s">
        <v>147</v>
      </c>
      <c r="C10" s="34"/>
      <c r="D10" s="34"/>
      <c r="E10" s="29" t="s">
        <v>214</v>
      </c>
      <c r="F10" s="36" t="s">
        <v>148</v>
      </c>
      <c r="G10" s="29"/>
      <c r="H10" s="29"/>
      <c r="I10" s="29"/>
      <c r="J10" t="s">
        <v>144</v>
      </c>
      <c r="K10" t="s">
        <v>144</v>
      </c>
      <c r="M10" t="s">
        <v>144</v>
      </c>
      <c r="N10" t="s">
        <v>144</v>
      </c>
    </row>
    <row r="11" spans="1:14" x14ac:dyDescent="0.25">
      <c r="A11" s="34" t="s">
        <v>214</v>
      </c>
      <c r="B11" s="35" t="s">
        <v>148</v>
      </c>
      <c r="C11" s="34"/>
      <c r="D11" s="34"/>
      <c r="E11" s="29" t="s">
        <v>149</v>
      </c>
      <c r="F11" s="36" t="s">
        <v>149</v>
      </c>
      <c r="G11" s="29"/>
      <c r="H11" s="29"/>
      <c r="I11" s="29"/>
      <c r="J11" t="s">
        <v>145</v>
      </c>
      <c r="K11" t="s">
        <v>145</v>
      </c>
      <c r="M11" t="s">
        <v>145</v>
      </c>
      <c r="N11" t="s">
        <v>145</v>
      </c>
    </row>
    <row r="12" spans="1:14" x14ac:dyDescent="0.25">
      <c r="A12" s="34" t="s">
        <v>149</v>
      </c>
      <c r="B12" s="35" t="s">
        <v>149</v>
      </c>
      <c r="C12" s="34"/>
      <c r="D12" s="34"/>
      <c r="E12" s="29" t="s">
        <v>150</v>
      </c>
      <c r="F12" s="36"/>
      <c r="G12" s="29"/>
      <c r="H12" s="29"/>
      <c r="I12" s="29"/>
      <c r="J12" t="s">
        <v>146</v>
      </c>
      <c r="K12" t="s">
        <v>146</v>
      </c>
      <c r="M12" t="s">
        <v>146</v>
      </c>
      <c r="N12" t="s">
        <v>146</v>
      </c>
    </row>
    <row r="13" spans="1:14" x14ac:dyDescent="0.25">
      <c r="A13" s="34" t="s">
        <v>150</v>
      </c>
      <c r="B13" s="35" t="s">
        <v>142</v>
      </c>
      <c r="C13" s="34"/>
      <c r="D13" s="34"/>
      <c r="E13" s="29" t="s">
        <v>151</v>
      </c>
      <c r="F13" s="36" t="s">
        <v>150</v>
      </c>
      <c r="G13" s="29"/>
      <c r="H13" s="29"/>
      <c r="I13" s="29"/>
      <c r="J13" t="s">
        <v>147</v>
      </c>
      <c r="K13" t="s">
        <v>148</v>
      </c>
      <c r="M13" t="s">
        <v>147</v>
      </c>
      <c r="N13" t="s">
        <v>148</v>
      </c>
    </row>
    <row r="14" spans="1:14" x14ac:dyDescent="0.25">
      <c r="A14" s="34" t="s">
        <v>151</v>
      </c>
      <c r="B14" s="35" t="s">
        <v>150</v>
      </c>
      <c r="C14" s="34"/>
      <c r="D14" s="34"/>
      <c r="E14" s="29" t="s">
        <v>152</v>
      </c>
      <c r="F14" s="36" t="s">
        <v>153</v>
      </c>
      <c r="G14" s="29"/>
      <c r="H14" s="29"/>
      <c r="I14" s="29"/>
      <c r="J14" t="s">
        <v>148</v>
      </c>
      <c r="K14" t="s">
        <v>214</v>
      </c>
      <c r="M14" t="s">
        <v>148</v>
      </c>
      <c r="N14" t="s">
        <v>214</v>
      </c>
    </row>
    <row r="15" spans="1:14" x14ac:dyDescent="0.25">
      <c r="A15" s="34" t="s">
        <v>152</v>
      </c>
      <c r="B15" s="35" t="s">
        <v>153</v>
      </c>
      <c r="C15" s="34"/>
      <c r="D15" s="34"/>
      <c r="E15" s="29" t="s">
        <v>154</v>
      </c>
      <c r="F15" s="36" t="s">
        <v>152</v>
      </c>
      <c r="G15" s="29"/>
      <c r="H15" s="29"/>
      <c r="I15" s="29"/>
      <c r="J15" t="s">
        <v>149</v>
      </c>
      <c r="K15" t="s">
        <v>149</v>
      </c>
      <c r="M15" t="s">
        <v>149</v>
      </c>
      <c r="N15" t="s">
        <v>149</v>
      </c>
    </row>
    <row r="16" spans="1:14" x14ac:dyDescent="0.25">
      <c r="A16" s="34" t="s">
        <v>154</v>
      </c>
      <c r="B16" s="35" t="s">
        <v>152</v>
      </c>
      <c r="C16" s="34"/>
      <c r="D16" s="34"/>
      <c r="E16" s="29" t="s">
        <v>155</v>
      </c>
      <c r="F16" s="36" t="s">
        <v>155</v>
      </c>
      <c r="G16" s="29"/>
      <c r="H16" s="29"/>
      <c r="I16" s="29"/>
      <c r="J16" t="s">
        <v>150</v>
      </c>
      <c r="K16" t="s">
        <v>151</v>
      </c>
      <c r="M16" t="s">
        <v>150</v>
      </c>
      <c r="N16" t="s">
        <v>151</v>
      </c>
    </row>
    <row r="17" spans="1:14" x14ac:dyDescent="0.25">
      <c r="A17" s="34" t="s">
        <v>155</v>
      </c>
      <c r="B17" s="35" t="s">
        <v>155</v>
      </c>
      <c r="C17" s="34"/>
      <c r="D17" s="34"/>
      <c r="E17" s="29" t="s">
        <v>215</v>
      </c>
      <c r="F17" s="36" t="s">
        <v>154</v>
      </c>
      <c r="G17" s="29"/>
      <c r="H17" s="29"/>
      <c r="I17" s="29"/>
      <c r="J17" t="s">
        <v>151</v>
      </c>
      <c r="K17" t="s">
        <v>162</v>
      </c>
      <c r="M17" t="s">
        <v>152</v>
      </c>
      <c r="N17" t="s">
        <v>154</v>
      </c>
    </row>
    <row r="18" spans="1:14" x14ac:dyDescent="0.25">
      <c r="A18" s="34" t="s">
        <v>215</v>
      </c>
      <c r="B18" s="35" t="s">
        <v>154</v>
      </c>
      <c r="C18" s="34"/>
      <c r="D18" s="34"/>
      <c r="E18" s="29" t="s">
        <v>156</v>
      </c>
      <c r="F18" s="36" t="s">
        <v>156</v>
      </c>
      <c r="G18" s="29"/>
      <c r="H18" s="29"/>
      <c r="I18" s="29"/>
      <c r="J18" t="s">
        <v>152</v>
      </c>
      <c r="K18" t="s">
        <v>154</v>
      </c>
      <c r="M18" t="s">
        <v>153</v>
      </c>
      <c r="N18" t="s">
        <v>152</v>
      </c>
    </row>
    <row r="19" spans="1:14" x14ac:dyDescent="0.25">
      <c r="A19" s="34" t="s">
        <v>156</v>
      </c>
      <c r="B19" s="35" t="s">
        <v>156</v>
      </c>
      <c r="C19" s="34"/>
      <c r="D19" s="34"/>
      <c r="E19" s="29" t="s">
        <v>157</v>
      </c>
      <c r="F19" s="36" t="s">
        <v>157</v>
      </c>
      <c r="G19" s="29"/>
      <c r="H19" s="29"/>
      <c r="I19" s="29"/>
      <c r="J19" t="s">
        <v>153</v>
      </c>
      <c r="K19" t="s">
        <v>152</v>
      </c>
      <c r="M19" t="s">
        <v>154</v>
      </c>
      <c r="N19" t="s">
        <v>215</v>
      </c>
    </row>
    <row r="20" spans="1:14" x14ac:dyDescent="0.25">
      <c r="A20" s="34" t="s">
        <v>157</v>
      </c>
      <c r="B20" s="35" t="s">
        <v>157</v>
      </c>
      <c r="C20" s="34"/>
      <c r="D20" s="34"/>
      <c r="E20" s="29" t="s">
        <v>158</v>
      </c>
      <c r="F20" s="36" t="s">
        <v>158</v>
      </c>
      <c r="G20" s="29"/>
      <c r="H20" s="29"/>
      <c r="I20" s="29"/>
      <c r="J20" t="s">
        <v>154</v>
      </c>
      <c r="K20" t="s">
        <v>215</v>
      </c>
      <c r="M20" t="s">
        <v>155</v>
      </c>
      <c r="N20" t="s">
        <v>155</v>
      </c>
    </row>
    <row r="21" spans="1:14" x14ac:dyDescent="0.25">
      <c r="A21" s="34" t="s">
        <v>158</v>
      </c>
      <c r="B21" s="35" t="s">
        <v>158</v>
      </c>
      <c r="C21" s="34"/>
      <c r="D21" s="34"/>
      <c r="E21" s="29" t="s">
        <v>159</v>
      </c>
      <c r="F21" s="36"/>
      <c r="G21" s="29"/>
      <c r="H21" s="29"/>
      <c r="I21" s="29"/>
      <c r="J21" t="s">
        <v>155</v>
      </c>
      <c r="K21" t="s">
        <v>155</v>
      </c>
      <c r="M21" t="s">
        <v>156</v>
      </c>
      <c r="N21" t="s">
        <v>156</v>
      </c>
    </row>
    <row r="22" spans="1:14" x14ac:dyDescent="0.25">
      <c r="A22" s="34" t="s">
        <v>159</v>
      </c>
      <c r="B22" s="35" t="s">
        <v>140</v>
      </c>
      <c r="C22" s="34" t="s">
        <v>160</v>
      </c>
      <c r="D22" s="34"/>
      <c r="E22" s="29" t="s">
        <v>160</v>
      </c>
      <c r="F22" s="36" t="s">
        <v>160</v>
      </c>
      <c r="G22" s="29"/>
      <c r="H22" s="29"/>
      <c r="I22" s="29"/>
      <c r="J22" t="s">
        <v>156</v>
      </c>
      <c r="K22" t="s">
        <v>156</v>
      </c>
      <c r="M22" t="s">
        <v>157</v>
      </c>
      <c r="N22" t="s">
        <v>157</v>
      </c>
    </row>
    <row r="23" spans="1:14" x14ac:dyDescent="0.25">
      <c r="A23" s="34" t="s">
        <v>160</v>
      </c>
      <c r="B23" s="35" t="s">
        <v>159</v>
      </c>
      <c r="C23" s="34" t="s">
        <v>161</v>
      </c>
      <c r="D23" s="34"/>
      <c r="E23" s="29" t="s">
        <v>162</v>
      </c>
      <c r="F23" s="36" t="s">
        <v>163</v>
      </c>
      <c r="G23" s="29"/>
      <c r="H23" s="29"/>
      <c r="I23" s="29"/>
      <c r="J23" t="s">
        <v>157</v>
      </c>
      <c r="K23" t="s">
        <v>157</v>
      </c>
      <c r="M23" t="s">
        <v>158</v>
      </c>
      <c r="N23" t="s">
        <v>158</v>
      </c>
    </row>
    <row r="24" spans="1:14" x14ac:dyDescent="0.25">
      <c r="A24" s="34" t="s">
        <v>162</v>
      </c>
      <c r="B24" s="35" t="s">
        <v>151</v>
      </c>
      <c r="C24" s="34" t="s">
        <v>163</v>
      </c>
      <c r="D24" s="34"/>
      <c r="E24" s="29" t="s">
        <v>163</v>
      </c>
      <c r="F24" s="36" t="s">
        <v>164</v>
      </c>
      <c r="G24" s="29"/>
      <c r="H24" s="29"/>
      <c r="I24" s="29"/>
      <c r="J24" t="s">
        <v>158</v>
      </c>
      <c r="K24" t="s">
        <v>158</v>
      </c>
      <c r="M24" t="s">
        <v>160</v>
      </c>
      <c r="N24" t="s">
        <v>160</v>
      </c>
    </row>
    <row r="25" spans="1:14" x14ac:dyDescent="0.25">
      <c r="A25" s="34" t="s">
        <v>163</v>
      </c>
      <c r="B25" s="35" t="s">
        <v>162</v>
      </c>
      <c r="C25" s="34" t="s">
        <v>164</v>
      </c>
      <c r="D25" s="34"/>
      <c r="E25" s="29" t="s">
        <v>165</v>
      </c>
      <c r="F25" s="36" t="s">
        <v>165</v>
      </c>
      <c r="G25" s="29"/>
      <c r="H25" s="29"/>
      <c r="I25" s="29"/>
      <c r="J25" t="s">
        <v>159</v>
      </c>
      <c r="K25" t="s">
        <v>160</v>
      </c>
      <c r="M25" t="s">
        <v>162</v>
      </c>
      <c r="N25" t="s">
        <v>147</v>
      </c>
    </row>
    <row r="26" spans="1:14" x14ac:dyDescent="0.25">
      <c r="A26" s="34" t="s">
        <v>165</v>
      </c>
      <c r="B26" s="35" t="s">
        <v>165</v>
      </c>
      <c r="C26" s="34"/>
      <c r="D26" s="34"/>
      <c r="E26" s="29" t="s">
        <v>166</v>
      </c>
      <c r="F26" s="36" t="s">
        <v>166</v>
      </c>
      <c r="G26" s="29"/>
      <c r="H26" s="29"/>
      <c r="I26" s="29"/>
      <c r="J26" t="s">
        <v>160</v>
      </c>
      <c r="K26" t="s">
        <v>159</v>
      </c>
      <c r="M26" t="s">
        <v>163</v>
      </c>
      <c r="N26" t="s">
        <v>162</v>
      </c>
    </row>
    <row r="27" spans="1:14" x14ac:dyDescent="0.25">
      <c r="A27" s="34" t="s">
        <v>166</v>
      </c>
      <c r="B27" s="35" t="s">
        <v>166</v>
      </c>
      <c r="C27" s="34"/>
      <c r="D27" s="34"/>
      <c r="E27" s="29" t="s">
        <v>167</v>
      </c>
      <c r="F27" s="36" t="s">
        <v>167</v>
      </c>
      <c r="G27" s="29"/>
      <c r="H27" s="29"/>
      <c r="I27" s="29"/>
      <c r="J27" t="s">
        <v>161</v>
      </c>
      <c r="K27" t="s">
        <v>160</v>
      </c>
      <c r="M27" t="s">
        <v>164</v>
      </c>
      <c r="N27" t="s">
        <v>163</v>
      </c>
    </row>
    <row r="28" spans="1:14" x14ac:dyDescent="0.25">
      <c r="A28" s="34" t="s">
        <v>167</v>
      </c>
      <c r="B28" s="35" t="s">
        <v>167</v>
      </c>
      <c r="C28" s="34"/>
      <c r="J28" t="s">
        <v>162</v>
      </c>
      <c r="K28" t="s">
        <v>163</v>
      </c>
      <c r="M28" t="s">
        <v>165</v>
      </c>
      <c r="N28" t="s">
        <v>165</v>
      </c>
    </row>
    <row r="29" spans="1:14" x14ac:dyDescent="0.25">
      <c r="A29" s="11"/>
      <c r="B29" s="11"/>
      <c r="C29" s="11"/>
      <c r="D29" s="11"/>
      <c r="E29" s="29"/>
      <c r="F29" s="29"/>
      <c r="G29" s="29"/>
      <c r="H29" s="29"/>
      <c r="I29" s="11"/>
      <c r="J29" t="s">
        <v>163</v>
      </c>
      <c r="K29" t="s">
        <v>162</v>
      </c>
      <c r="M29" t="s">
        <v>166</v>
      </c>
      <c r="N29" t="s">
        <v>166</v>
      </c>
    </row>
    <row r="30" spans="1:14" x14ac:dyDescent="0.25">
      <c r="J30" t="s">
        <v>164</v>
      </c>
      <c r="K30" t="s">
        <v>163</v>
      </c>
      <c r="M30" t="s">
        <v>167</v>
      </c>
      <c r="N30" t="s">
        <v>167</v>
      </c>
    </row>
    <row r="31" spans="1:14" x14ac:dyDescent="0.25">
      <c r="J31" t="s">
        <v>165</v>
      </c>
      <c r="K31" t="s">
        <v>165</v>
      </c>
    </row>
    <row r="32" spans="1:14" x14ac:dyDescent="0.25">
      <c r="J32" t="s">
        <v>166</v>
      </c>
      <c r="K32" t="s">
        <v>166</v>
      </c>
    </row>
    <row r="33" spans="10:11" x14ac:dyDescent="0.25">
      <c r="J33" t="s">
        <v>167</v>
      </c>
      <c r="K33" t="s">
        <v>167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11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7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Q H A A B Q S w M E F A A C A A g A s k M s W H z x h 1 e l A A A A 9 g A A A B I A H A B D b 2 5 m a W c v U G F j a 2 F n Z S 5 4 b W w g o h g A K K A U A A A A A A A A A A A A A A A A A A A A A A A A A A A A h Y 9 B D o I w F E S v Q r q n L d U Y Q j 4 l 0 a 0 k R h P j t q k V G q E Q W i x 3 c + G R v I I Y R d 2 5 n D d v M X O / 3 i A b 6 i q 4 q M 7 q x q Q o w h Q F y s j m q E 2 R o t 6 d w h h l H D Z C n k W h g l E 2 N h n s M U W l c 2 1 C i P c e + x l u u o I w S i N y y N c 7 W a p a o I + s / 8 u h N t Y J I x X i s H + N 4 Q x H b I 4 X L M Y U y A Q h 1 + Y r s H H v s / 2 B s O o r 1 3 e K t y 5 c b o F M E c j 7 A 3 8 A U E s D B B Q A A g A I A L J D L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Q y x Y 6 L b E Y w 0 E A A B P F g A A E w A c A E Z v c m 1 1 b G F z L 1 N l Y 3 R p b 2 4 x L m 0 g o h g A K K A U A A A A A A A A A A A A A A A A A A A A A A A A A A A A 7 V j d b t s 2 F L 4 P k H c g l A 2 w A c V o 3 K 7 A s H W A a i d Y h i 4 x b H e 7 M I y C k o 4 T o h R p k F T W z v B F H 6 X b R Y E B e w q / 2 A 4 l y 5 J s J n a d D A O 6 + E Y G f 7 7 z n c P v n E N J Q 2 S Y F G S Q P 0 + + O z w 4 P N D X V E F M j r z u 6 X E v 6 A f k w i M v C A d z e E D w d y a F A R w 4 f R c B b 3 V S p U C Y X 6 V 6 G 0 r 5 t t G c j S 5 o A i + 8 I Q 2 B 0 x N v P B 9 1 7 A 5 h x n 4 O c O R d p k Z R T T q S p w K f F 4 s / J e k y s f g j Y R H V 1 h r u 5 t B 6 L a b s R p p L c w 3 K L k 6 E b m T m f T L z 2 s + e e 3 O f e I F R L E y N 9 P D / L 5 R L 5 T V X h g o L f U j k D Y u r 2 N k Q F K h b O f m z 0 t D c Z U D I B O i a B Y G R K C 1 s k v F n s y V l 5 H 7 y 7 R N v X o F + x c S 1 J c S p 1 m y C J G r g A 6 l M w 2 n f g l o s n 1 y q G F Q r 0 B G I m I m r e R G 1 z R m n R x I X i X W X 7 K A q f X K S 9 A s C + R m V 2 E M 2 l S T g B h S N Z Y k 6 V F T o i V R J j j t 8 P 4 V 6 v E o m p X M G V x E D 7 0 z F r X J s 3 j w 8 Y M J t d 1 3 k J B P 5 y / 1 F / s 0 X L v L P V K J L 3 f + h F F c J 9 q + I s U D f J s e 9 K k a d o q t a V F X u Q K 5 K v R f 0 z t t P 3 r T b b 9 p P 9 5 B 6 d b t T 7 z 1 Q W g r K 2 e 9 0 8 c k K K 4 h Z h E 0 F i Z Q e B n G c u 1 d I 3 N N p 2 O t 2 S C R j d A t o d E 2 G G L H W w F C U 1 W i Q z Y 7 9 p 8 1 K O G t e 3 2 X W 5 f 7 J P X x 3 d 7 O l 8 M 4 Y x + S q p w Z w b K x 9 + d s q o z M H V 2 6 R 7 3 8 g I u W 8 W V E l + i f J u d C g W I z O 4 C 5 N 8 E 8 X O E u Y Q R 0 o V z Q d L M r Y S s W u a s F 9 C S h w W E K C K s N M P O L V I r 3 v 6 e 7 m i P P 4 q / e O E S b S e P a K a d P q S c 3 s H e V y 0 q i t w E Q Y + 6 O K p + P m 3 k l + l 5 M 2 + 8 6 7 J M g m i u S m 4 n 2 W 7 4 G w Q + f C P H / W s m D Z Y B 7 U j d r Q U w x p x j Q G G 4 5 b F t X N r I Z / B k M 3 B r 9 G + U K U 5 o x j S h J c R I R E c h s 8 B 3 C V o H a l t Q x 2 k 3 E U r 8 U H B Z Q g P R p i m K 4 W f 4 m I 0 X W k C y w x 1 t j i 4 w 6 L + 2 g J I 0 s m T F A R A V N o X R u W 4 J k s i R 4 1 + K T Z 6 H / V J M f Y n S z U 4 h M l p x p 1 k l J e 4 I k 0 C U H t C E k K u L P X / R / 3 Q n C T O g N s O / f k l P d h B 8 S p n k K U d S + 1 L E 7 H x F u 2 b c + 7 R 1 x 3 o x s z P Z W C h c y m Q J 3 1 L r Y z R W 3 Z 9 1 O K D K 2 D h t 1 Q o j G s k G / M 9 T t Z / K 1 x k k A J v C G n e l l b y 7 p a Q a n M 7 X o j t L U e K / 0 t T T I v H x 2 Z h E x A Y 7 Z q D H 6 t v W 7 e n T 6 n O W A x c X W G v L 2 j E M W y K P G t N d j V E y o 1 T h U l l 0 1 I r Y I i m D V O 8 E o q V j M Y 0 T E B r q G + d q 9 7 6 N 2 + + P U j f t D X r T X 3 6 4 Y e 4 H Z Y e w 1 7 7 B e P / e L / 3 i + 2 + H t X y 6 h s f b i u s d E Y b k 0 J J B U y F C i T D k K 3 9 q D d v z z Y l 8 T H D 2 u P H 9 a + n A 9 r / w B Q S w E C L Q A U A A I A C A C y Q y x Y f P G H V 6 U A A A D 2 A A A A E g A A A A A A A A A A A A A A A A A A A A A A Q 2 9 u Z m l n L 1 B h Y 2 t h Z 2 U u e G 1 s U E s B A i 0 A F A A C A A g A s k M s W A / K 6 a u k A A A A 6 Q A A A B M A A A A A A A A A A A A A A A A A 8 Q A A A F t D b 2 5 0 Z W 5 0 X 1 R 5 c G V z X S 5 4 b W x Q S w E C L Q A U A A I A C A C y Q y x Y 6 L b E Y w 0 E A A B P F g A A E w A A A A A A A A A A A A A A A A D i A Q A A R m 9 y b X V s Y X M v U 2 V j d G l v b j E u b V B L B Q Y A A A A A A w A D A M I A A A A 8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R A A A A A A A A B 5 E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R S U y M F B B U k E l M j B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z E 5 M C Z x d W 9 0 O y w m c X V v d D s y N D Y m c X V v d D t d I i A v P j x F b n R y e S B U e X B l P S J G a W x s Q 2 9 s d W 1 u V H l w Z X M i I F Z h b H V l P S J z Q m d Z P S I g L z 4 8 R W 5 0 c n k g V H l w Z T 0 i R m l s b E x h c 3 R V c G R h d G V k I i B W Y W x 1 Z T 0 i Z D I w M j I t M D c t M j V U M j A 6 N T E 6 M z U u M T Q z O T Y 3 N l o i I C 8 + P E V u d H J 5 I F R 5 c G U 9 I l J l Y 2 9 2 Z X J 5 V G F y Z 2 V 0 U m 9 3 I i B W Y W x 1 Z T 0 i b D E i I C 8 + P E V u d H J 5 I F R 5 c G U 9 I l J l Y 2 9 2 Z X J 5 V G F y Z 2 V 0 Q 2 9 s d W 1 u I i B W Y W x 1 Z T 0 i b D E 0 I i A v P j x F b n R y e S B U e X B l P S J S Z W N v d m V y e V R h c m d l d F N o Z W V 0 I i B W Y W x 1 Z T 0 i c 2 R l L X B h c m E g M j Q 2 I D E 5 M C I g L z 4 8 R W 5 0 c n k g V H l w Z T 0 i R m l s b F R h c m d l d C I g V m F s d W U 9 I n N E R V 9 Q Q V J B X 0 I i I C 8 + P E V u d H J 5 I F R 5 c G U 9 I l F 1 Z X J 5 S U Q i I F Z h b H V l P S J z N z E 4 M D B i Z j k t M z I z O S 0 0 Z j E 1 L T g 4 N z k t M T g x N D I 2 M z Z i M G I z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U g U E F S Q S B C L 0 F 1 d G 9 S Z W 1 v d m V k Q 2 9 s d W 1 u c z E u e z E 5 M C w w f S Z x d W 9 0 O y w m c X V v d D t T Z W N 0 a W 9 u M S 9 E R S B Q Q V J B I E I v Q X V 0 b 1 J l b W 9 2 Z W R D b 2 x 1 b W 5 z M S 5 7 M j Q 2 L D F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j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R S U y M F B B U k E l M j B C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j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0 R F X 1 B B U k F f T i I g L z 4 8 R W 5 0 c n k g V H l w Z T 0 i U m V j b 3 Z l c n l U Y X J n Z X R S b 3 c i I F Z h b H V l P S J s M S I g L z 4 8 R W 5 0 c n k g V H l w Z T 0 i U m V j b 3 Z l c n l U Y X J n Z X R D b 2 x 1 b W 4 i I F Z h b H V l P S J s M T E i I C 8 + P E V u d H J 5 I F R 5 c G U 9 I l J l Y 2 9 2 Z X J 5 V G F y Z 2 V 0 U 2 h l Z X Q i I F Z h b H V l P S J z Z G U t c G F y Y S A y N D Y g M T k w I i A v P j x F b n R y e S B U e X B l P S J M b 2 F k Z W R U b 0 F u Y W x 5 c 2 l z U 2 V y d m l j Z X M i I F Z h b H V l P S J s M C I g L z 4 8 R W 5 0 c n k g V H l w Z T 0 i R m l s b E x h c 3 R V c G R h d G V k I i B W Y W x 1 Z T 0 i Z D I w M j I t M D c t M j V U M j A 6 N T E 6 M z U u M D g 4 M D A 3 O F o i I C 8 + P E V u d H J 5 I F R 5 c G U 9 I k Z p b G x D b 2 x 1 b W 5 U e X B l c y I g V m F s d W U 9 I n N C Z 1 k 9 I i A v P j x F b n R y e S B U e X B l P S J G a W x s Q 2 9 s d W 1 u T m F t Z X M i I F Z h b H V l P S J z W y Z x d W 9 0 O z E 5 M C Z x d W 9 0 O y w m c X V v d D s y N D Y m c X V v d D t d I i A v P j x F b n R y e S B U e X B l P S J G a W x s U 3 R h d H V z I i B W Y W x 1 Z T 0 i c 0 N v b X B s Z X R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U X V l c n l J R C I g V m F s d W U 9 I n M 5 N j E 4 Z T h h M y 0 w M D h i L T Q y O G Y t Y W M 3 M i 0 y M z Q 0 N j k x Z j F h M z U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1 Q Q V J B I E 4 v Q X V 0 b 1 J l b W 9 2 Z W R D b 2 x 1 b W 5 z M S 5 7 M T k w L D B 9 J n F 1 b 3 Q 7 L C Z x d W 9 0 O 1 N l Y 3 R p b 2 4 x L 0 R F L V B B U k E g T i 9 B d X R v U m V t b 3 Z l Z E N v b H V t b n M x L n s y N D Y s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z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F L V B B U k E l M j B O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l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Z W d h w 6 f D o 2 8 i I C 8 + P E V u d H J 5 I F R 5 c G U 9 I k Z p b G x M Y X N 0 V X B k Y X R l Z C I g V m F s d W U 9 I m Q y M D I y L T A 2 L T I 0 V D E 4 O j M w O j U w L j Y 1 M D c y M T J a I i A v P j x F b n R y e S B U e X B l P S J G a W x s U 3 R h d H V z I i B W Y W x 1 Z T 0 i c 0 N v b X B s Z X R l I i A v P j x F b n R y e S B U e X B l P S J R d W V y e U l E I i B W Y W x 1 Z T 0 i c 2 J l N W Z h M W I w L T F h Y z I t N G M w Y S 1 h Y z Q 2 L T U 0 N D E x N z g y N z g 5 N i I g L z 4 8 L 1 N 0 Y W J s Z U V u d H J p Z X M + P C 9 J d G V t P j x J d G V t P j x J d G V t T G 9 j Y X R p b 2 4 + P E l 0 Z W 1 U e X B l P k Z v c m 1 1 b G E 8 L 0 l 0 Z W 1 U e X B l P j x J d G V t U G F 0 a D 5 T Z W N 0 a W 9 u M S 9 Q Q V B J M j B f M j J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T m F 2 a W d h d G l v b l N 0 Z X B O Y W 1 l I i B W Y W x 1 Z T 0 i c 0 5 h d m V n Y c O n w 6 N v I i A v P j x F b n R y e S B U e X B l P S J G a W x s T G F z d F V w Z G F 0 Z W Q i I F Z h b H V l P S J k M j A y M i 0 w N y 0 y M l Q y M D o y M z o x M C 4 0 N z U 5 O T c x W i I g L z 4 8 R W 5 0 c n k g V H l w Z T 0 i R m l s b F N 0 Y X R 1 c y I g V m F s d W U 9 I n N D b 2 1 w b G V 0 Z S I g L z 4 8 R W 5 0 c n k g V H l w Z T 0 i U X V l c n l J R C I g V m F s d W U 9 I n M 1 Y m E y Y T U x Y i 0 5 O T k 5 L T Q 1 Z G Q t Y m N k Z i 1 i M j l k Z j k z Z G I 2 M T I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M Y X N 0 V X B k Y X R l Z C I g V m F s d W U 9 I m Q y M D I 0 L T A x L T E y V D E x O j I 5 O j M 0 L j U y M D Y w M j l a I i A v P j x F b n R y e S B U e X B l P S J G a W x s R X J y b 3 J D b 3 V u d C I g V m F s d W U 9 I m w w I i A v P j x F b n R y e S B U e X B l P S J G a W x s Q 2 9 s d W 1 u V H l w Z X M i I F Z h b H V l P S J z Q U F N R 0 J n W U d B Q V l B Q U F V R k J R V U F C U V V G Q U F N R k F 3 P T 0 i I C 8 + P E V u d H J 5 I F R 5 c G U 9 I k Z p b G x F c n J v c k N v Z G U i I F Z h b H V l P S J z V W 5 r b m 9 3 b i I g L z 4 8 R W 5 0 c n k g V H l w Z T 0 i R m l s b E N v b H V t b k 5 h b W V z I i B W Y W x 1 Z T 0 i c 1 s m c X V v d D t J R C B B w 6 f D o 2 8 m c X V v d D s s J n F 1 b 3 Q 7 Q W 5 v J n F 1 b 3 Q 7 L C Z x d W 9 0 O 1 N 1 Y l B E Q y Z x d W 9 0 O y w m c X V v d D t Q c m l v c m l k Y W R l I G R v I F N 1 Y l B E Q y Z x d W 9 0 O y w m c X V v d D t B w 6 f D o 2 8 m c X V v d D s s J n F 1 b 3 Q 7 T W V 0 Y S Z x d W 9 0 O y w m c X V v d D s l I E V 4 Z W N 1 w 6 f D o 2 8 g Z G E g b W V 0 Y S B u b y B h b m 8 m c X V v d D s s J n F 1 b 3 Q 7 U 2 V n b W V u d G 8 g Z G 8 g Z X h l Y 3 V 0 b 3 I m c X V v d D s s J n F 1 b 3 Q 7 w 4 F y Z W E g Z G U g Y W J y Y W 5 n w 6 p u Y 2 l h J n F 1 b 3 Q 7 L C Z x d W 9 0 O 0 5 v b W U g Z G E g w 6 F y Z W E g Z G U g Y W J y Y W 5 n w 6 p u Y 2 l h J n F 1 b 3 Q 7 L C Z x d W 9 0 O 1 J l Y 3 V y c 2 8 g Z m l u Y W 5 j Z W l y b y B l c 3 R p b W F k b y B u b y B h b m 9 c b i h S J C k g L S B D b 2 J y Y W 7 D p 2 E g R X N 0 Y W R 1 Y W w m c X V v d D s s J n F 1 b 3 Q 7 U m V j d X J z b y B m a W 5 h b m N l a X J v I G V z d G l t Y W R v I G 5 v I G F u b y A o U i Q p I C 0 g Q 0 Z V U k g m c X V v d D s s J n F 1 b 3 Q 7 U m V j d X J z b y B m a W 5 h b m N l a X J v I G V z d G l t Y W R v I G 5 v I G F u b 1 x u K F I k K S A t I E N v Y n J h b s O n Y S B G Z W R l c m F s J n F 1 b 3 Q 7 L C Z x d W 9 0 O 1 J l Y 3 V y c 2 8 g Z m l u Y W 5 j Z W l y b y B l c 3 R p b W F k b y B u b y B h b m 8 g K F I k K S A t I E 9 1 d H J h c y Z x d W 9 0 O y w m c X V v d D t F c 3 B l Y 2 l m a W N h c i B G b 2 5 0 Z S A t I F w m c X V v d D t P d X R y Y X N c J n F 1 b 3 Q 7 J n F 1 b 3 Q 7 L C Z x d W 9 0 O 1 J l Y 3 V y c 2 8 g Z m l u Y W 5 j Z W l y b y B l c 3 R p b W F k b y B u b y B h b m 9 c b i h S J C k m c X V v d D s s J n F 1 b 3 Q 7 U m V j d X J z b y B m a W 5 h b m N l a X J v I G R p c 3 B v b m l i a W x p e m F k b y B u b y B h b m 8 g K F I k K S Z x d W 9 0 O y w m c X V v d D t S Z W N 1 c n N v I G Z p b m F u Y 2 V p c m 8 g Z X h l Y 3 V 0 Y W R v I G 5 v I G F u b y A o U i Q p J n F 1 b 3 Q 7 L C Z x d W 9 0 O 0 p 1 c 3 R p Z m l j Y X R p d m E g c 2 9 i c m U g Z X h l Y 3 X D p 8 O j b y B m w 6 1 z a W N h I G U g Z m l u Y W 5 j Z W l y Y S Z x d W 9 0 O y w m c X V v d D t z d W J Q R E M g Y 2 9 k J n F 1 b 3 Q 7 L C Z x d W 9 0 O y U g R X h l Y 3 X D p 8 O j b y B k Y S B t Z X R h I G R v I G J p w 6 p u a W 8 m c X V v d D s s J n F 1 b 3 Q 7 c 3 V i U E R D I G 9 y a W c m c X V v d D t d I i A v P j x F b n R y e S B U e X B l P S J G a W x s Q 2 9 1 b n Q i I F Z h b H V l P S J s N D I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Q Q V B J X z I x X z I z L 1 R p c G 8 g Q W x 0 Z X J h Z G 8 u e 0 l E I E H D p 8 O j b y w w f S Z x d W 9 0 O y w m c X V v d D t T Z W N 0 a W 9 u M S 9 Q Q V B J X z I x X z I z L 1 R p c G 8 g Q W x 0 Z X J h Z G 8 u e 0 F u b y w x f S Z x d W 9 0 O y w m c X V v d D t T Z W N 0 a W 9 u M S 9 Q Q V B J X z I x X z I z L 1 R p c G 8 g Q W x 0 Z X J h Z G 8 u e 1 N 1 Y l B E Q y w y f S Z x d W 9 0 O y w m c X V v d D t T Z W N 0 a W 9 u M S 9 Q Q V B J X z I x X z I z L 1 R p c G 8 g Q W x 0 Z X J h Z G 8 u e 1 B y a W 9 y a W R h Z G U g Z G 8 g U 3 V i U E R D L D N 9 J n F 1 b 3 Q 7 L C Z x d W 9 0 O 1 N l Y 3 R p b 2 4 x L 1 B B U E l f M j F f M j M v V G l w b y B B b H R l c m F k b y 5 7 Q c O n w 6 N v L D R 9 J n F 1 b 3 Q 7 L C Z x d W 9 0 O 1 N l Y 3 R p b 2 4 x L 1 B B U E l f M j F f M j M v V G l w b y B B b H R l c m F k b y 5 7 T W V 0 Y S w 1 f S Z x d W 9 0 O y w m c X V v d D t T Z W N 0 a W 9 u M S 9 Q Q V B J X z I x X z I z L 1 R p c G 8 g Q W x 0 Z X J h Z G 8 u e y U g R X h l Y 3 X D p 8 O j b y B k Y S B t Z X R h I G 5 v I G F u b y w 2 f S Z x d W 9 0 O y w m c X V v d D t T Z W N 0 a W 9 u M S 9 Q Q V B J X z I x X z I z L 1 R p c G 8 g Q W x 0 Z X J h Z G 8 u e 1 N l Z 2 1 l b n R v I G R v I G V 4 Z W N 1 d G 9 y L D d 9 J n F 1 b 3 Q 7 L C Z x d W 9 0 O 1 N l Y 3 R p b 2 4 x L 1 B B U E l f M j F f M j M v V G l w b y B B b H R l c m F k b y 5 7 w 4 F y Z W E g Z G U g Y W J y Y W 5 n w 6 p u Y 2 l h L D h 9 J n F 1 b 3 Q 7 L C Z x d W 9 0 O 1 N l Y 3 R p b 2 4 x L 1 B B U E l f M j F f M j M v V G l w b y B B b H R l c m F k b y 5 7 T m 9 t Z S B k Y S D D o X J l Y S B k Z S B h Y n J h b m f D q m 5 j a W E s O X 0 m c X V v d D s s J n F 1 b 3 Q 7 U 2 V j d G l v b j E v U E F Q S V 8 y M V 8 y M y 9 U a X B v I E F s d G V y Y W R v L n t S Z W N 1 c n N v I G Z p b m F u Y 2 V p c m 8 g Z X N 0 a W 1 h Z G 8 g b m 8 g Y W 5 v X G 4 o U i Q p I C 0 g Q 2 9 i c m F u w 6 d h I E V z d G F k d W F s L D E w f S Z x d W 9 0 O y w m c X V v d D t T Z W N 0 a W 9 u M S 9 Q Q V B J X z I x X z I z L 1 R p c G 8 g Q W x 0 Z X J h Z G 8 u e 1 J l Y 3 V y c 2 8 g Z m l u Y W 5 j Z W l y b y B l c 3 R p b W F k b y B u b y B h b m 8 g K F I k K S A t I E N G V V J I L D E x f S Z x d W 9 0 O y w m c X V v d D t T Z W N 0 a W 9 u M S 9 Q Q V B J X z I x X z I z L 1 R p c G 8 g Q W x 0 Z X J h Z G 8 u e 1 J l Y 3 V y c 2 8 g Z m l u Y W 5 j Z W l y b y B l c 3 R p b W F k b y B u b y B h b m 9 c b i h S J C k g L S B D b 2 J y Y W 7 D p 2 E g R m V k Z X J h b C w x M n 0 m c X V v d D s s J n F 1 b 3 Q 7 U 2 V j d G l v b j E v U E F Q S V 8 y M V 8 y M y 9 U a X B v I E F s d G V y Y W R v L n t S Z W N 1 c n N v I G Z p b m F u Y 2 V p c m 8 g Z X N 0 a W 1 h Z G 8 g b m 8 g Y W 5 v I C h S J C k g L S B P d X R y Y X M s M T N 9 J n F 1 b 3 Q 7 L C Z x d W 9 0 O 1 N l Y 3 R p b 2 4 x L 1 B B U E l f M j F f M j M v V G l w b y B B b H R l c m F k b y 5 7 R X N w Z W N p Z m l j Y X I g R m 9 u d G U g L S B c J n F 1 b 3 Q 7 T 3 V 0 c m F z X C Z x d W 9 0 O y w x N H 0 m c X V v d D s s J n F 1 b 3 Q 7 U 2 V j d G l v b j E v U E F Q S V 8 y M V 8 y M y 9 U a X B v I E F s d G V y Y W R v L n t S Z W N 1 c n N v I G Z p b m F u Y 2 V p c m 8 g Z X N 0 a W 1 h Z G 8 g b m 8 g Y W 5 v X G 4 o U i Q p L D E 1 f S Z x d W 9 0 O y w m c X V v d D t T Z W N 0 a W 9 u M S 9 Q Q V B J X z I x X z I z L 1 R p c G 8 g Q W x 0 Z X J h Z G 8 u e 1 J l Y 3 V y c 2 8 g Z m l u Y W 5 j Z W l y b y B k a X N w b 2 5 p Y m l s a X p h Z G 8 g b m 8 g Y W 5 v I C h S J C k s M T Z 9 J n F 1 b 3 Q 7 L C Z x d W 9 0 O 1 N l Y 3 R p b 2 4 x L 1 B B U E l f M j F f M j M v V G l w b y B B b H R l c m F k b y 5 7 U m V j d X J z b y B m a W 5 h b m N l a X J v I G V 4 Z W N 1 d G F k b y B u b y B h b m 8 g K F I k K S w x N 3 0 m c X V v d D s s J n F 1 b 3 Q 7 U 2 V j d G l v b j E v U E F Q S V 8 y M V 8 y M y 9 U a X B v I E F s d G V y Y W R v L n t K d X N 0 a W Z p Y 2 F 0 a X Z h I H N v Y n J l I G V 4 Z W N 1 w 6 f D o 2 8 g Z s O t c 2 l j Y S B l I G Z p b m F u Y 2 V p c m E s M T h 9 J n F 1 b 3 Q 7 L C Z x d W 9 0 O 1 N l Y 3 R p b 2 4 x L 1 B B U E l f M j F f M j M v V G l w b y B B b H R l c m F k b y 5 7 c 3 V i U E R D I G N v Z C w x O X 0 m c X V v d D s s J n F 1 b 3 Q 7 U 2 V j d G l v b j E v U E F Q S V 8 y M V 8 y M y 9 U a X B v I E F s d G V y Y W R v L n s l I E V 4 Z W N 1 w 6 f D o 2 8 g Z G E g b W V 0 Y S B k b y B i a c O q b m l v L D I w f S Z x d W 9 0 O y w m c X V v d D t T Z W N 0 a W 9 u M S 9 Q Q V B J X z I x X z I z L 1 R p c G 8 g Q W x 0 Z X J h Z G 8 u e 3 N 1 Y l B E Q y B v c m l n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F Q S V 8 y M V 8 y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Z X h 0 b y U y M E l u c 2 V y a W R v J T I w Q W 5 0 Z X M l M j B k b y U y M E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j R U M T g 6 M z A 6 N T A u N z M z M T M w M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w I i A v P j x F b n R y e S B U e X B l P S J R d W V y e U l E I i B W Y W x 1 Z T 0 i c 2 U 4 Z G V i M G M 1 L T Q 0 Z j E t N D k 3 N i 1 i N j E 1 L T c w N m J m N W Q 4 Z j Q w Y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0 N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E l M j B D b 2 5 k a W N p b 2 5 h b C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4 K X k 7 u y q J J m T v y Y D k P T z s A A A A A A g A A A A A A A 2 Y A A M A A A A A Q A A A A T 5 W 1 w D + I i T f q O M r h M O X 3 f w A A A A A E g A A A o A A A A B A A A A A p z t Z v r U Y i Z + + y B u C U 3 n + A U A A A A A O x e v 1 l K x 0 k F 4 X Q u D d g U E F s P / C p + O S x L O K M K 9 n v y z + K Z A Q 2 H U C n 2 4 E N l p X q q Y S K 7 z a S s d 2 + D E z j g D 1 a e H X G u p G / W f b n e p Y 5 h o o 0 + N e / e + p d F A A A A C m 2 x h W 6 q m T I W y C h w a b 0 3 R b L Y Y D D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AAA72D5-4753-47D7-8328-14993F4FB63C}">
  <ds:schemaRefs>
    <ds:schemaRef ds:uri="http://purl.org/dc/terms/"/>
    <ds:schemaRef ds:uri="http://purl.org/dc/dcmitype/"/>
    <ds:schemaRef ds:uri="f4b97729-89ff-4087-8aa8-d163192c6d6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c526100-92ac-402b-9d09-4947c0e8c214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10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11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12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13.xml><?xml version="1.0" encoding="utf-8"?>
<ds:datastoreItem xmlns:ds="http://schemas.openxmlformats.org/officeDocument/2006/customXml" ds:itemID="{F9C87DEF-318C-4BAB-97B0-BA75EC1C2C88}">
  <ds:schemaRefs>
    <ds:schemaRef ds:uri="http://gemini/pivotcustomization/ErrorCache"/>
  </ds:schemaRefs>
</ds:datastoreItem>
</file>

<file path=customXml/itemProps14.xml><?xml version="1.0" encoding="utf-8"?>
<ds:datastoreItem xmlns:ds="http://schemas.openxmlformats.org/officeDocument/2006/customXml" ds:itemID="{3F5A9A7A-CD02-460F-B83A-07BA12733824}">
  <ds:schemaRefs>
    <ds:schemaRef ds:uri="http://gemini/pivotcustomization/TableWidget"/>
  </ds:schemaRefs>
</ds:datastoreItem>
</file>

<file path=customXml/itemProps15.xml><?xml version="1.0" encoding="utf-8"?>
<ds:datastoreItem xmlns:ds="http://schemas.openxmlformats.org/officeDocument/2006/customXml" ds:itemID="{71C4A6CC-AC85-4DCE-AC9F-75090FA528EC}">
  <ds:schemaRefs>
    <ds:schemaRef ds:uri="http://gemini/pivotcustomization/Diagrams"/>
  </ds:schemaRefs>
</ds:datastoreItem>
</file>

<file path=customXml/itemProps16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17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8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19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2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20.xml><?xml version="1.0" encoding="utf-8"?>
<ds:datastoreItem xmlns:ds="http://schemas.openxmlformats.org/officeDocument/2006/customXml" ds:itemID="{8B8A9523-97A0-45AF-A1EF-5093641B75E7}">
  <ds:schemaRefs>
    <ds:schemaRef ds:uri="http://gemini/pivotcustomization/TableXML_PAPI_21_23_9cd80fd0-f141-4633-b598-37440a145aac"/>
  </ds:schemaRefs>
</ds:datastoreItem>
</file>

<file path=customXml/itemProps21.xml><?xml version="1.0" encoding="utf-8"?>
<ds:datastoreItem xmlns:ds="http://schemas.openxmlformats.org/officeDocument/2006/customXml" ds:itemID="{E0745F01-1CA5-4178-B452-D9746D2B7E29}">
  <ds:schemaRefs>
    <ds:schemaRef ds:uri="http://gemini/pivotcustomization/SandboxNonEmpty"/>
  </ds:schemaRefs>
</ds:datastoreItem>
</file>

<file path=customXml/itemProps22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23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4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25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26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27.xml><?xml version="1.0" encoding="utf-8"?>
<ds:datastoreItem xmlns:ds="http://schemas.openxmlformats.org/officeDocument/2006/customXml" ds:itemID="{5F5D9E36-DA30-4025-BEBB-25407E956375}">
  <ds:schemaRefs>
    <ds:schemaRef ds:uri="http://gemini/pivotcustomization/00a5cb8b-17f6-4d0c-8a4a-ccfc8986a728"/>
  </ds:schemaRefs>
</ds:datastoreItem>
</file>

<file path=customXml/itemProps28.xml><?xml version="1.0" encoding="utf-8"?>
<ds:datastoreItem xmlns:ds="http://schemas.openxmlformats.org/officeDocument/2006/customXml" ds:itemID="{FF489F1A-28E5-4033-B0ED-B604C82D8381}">
  <ds:schemaRefs>
    <ds:schemaRef ds:uri="http://gemini/pivotcustomization/IsSandboxEmbedded"/>
  </ds:schemaRefs>
</ds:datastoreItem>
</file>

<file path=customXml/itemProps29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3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68667DF-C1EC-41FC-AD6C-BEA4BF1A7517}">
  <ds:schemaRefs>
    <ds:schemaRef ds:uri="http://gemini/pivotcustomization/RelationshipAutoDetectionEnabled"/>
  </ds:schemaRefs>
</ds:datastoreItem>
</file>

<file path=customXml/itemProps6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7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8.xml><?xml version="1.0" encoding="utf-8"?>
<ds:datastoreItem xmlns:ds="http://schemas.openxmlformats.org/officeDocument/2006/customXml" ds:itemID="{F954F3E3-EEC2-47A9-A8EF-6F4FBD5DE7FD}">
  <ds:schemaRefs>
    <ds:schemaRef ds:uri="http://gemini/pivotcustomization/PowerPivotVersion"/>
  </ds:schemaRefs>
</ds:datastoreItem>
</file>

<file path=customXml/itemProps9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Graziela Gomes Silveira Scardovelli</cp:lastModifiedBy>
  <cp:revision/>
  <dcterms:created xsi:type="dcterms:W3CDTF">2022-03-24T14:13:09Z</dcterms:created>
  <dcterms:modified xsi:type="dcterms:W3CDTF">2024-01-12T18:20:13Z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